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garciar\Documents\05 EVOLUCION DE LAS FINANZAS\2025\4TO TRIMESTRE 2025\CUARTO TRIMESTRE 2025\CONTABLES DIC 2025\04 LDF\"/>
    </mc:Choice>
  </mc:AlternateContent>
  <bookViews>
    <workbookView xWindow="0" yWindow="0" windowWidth="20490" windowHeight="7050"/>
  </bookViews>
  <sheets>
    <sheet name="Balance presupuestario Flor" sheetId="4" r:id="rId1"/>
    <sheet name="Hoja1" sheetId="5" r:id="rId2"/>
    <sheet name="Hoja2" sheetId="6" r:id="rId3"/>
  </sheets>
  <definedNames>
    <definedName name="_xlnm.Print_Area" localSheetId="0">'Balance presupuestario Flor'!$A$1:$G$58</definedName>
    <definedName name="_xlnm.Print_Titles" localSheetId="0">'Balance presupuestario Flor'!$1:$5</definedName>
  </definedNames>
  <calcPr calcId="152511" calcMode="manual"/>
</workbook>
</file>

<file path=xl/calcChain.xml><?xml version="1.0" encoding="utf-8"?>
<calcChain xmlns="http://schemas.openxmlformats.org/spreadsheetml/2006/main">
  <c r="W8" i="4" l="1"/>
  <c r="W12" i="4" s="1"/>
  <c r="V8" i="4"/>
  <c r="V12" i="4" s="1"/>
  <c r="U8" i="4"/>
  <c r="T8" i="4"/>
  <c r="S8" i="4"/>
  <c r="AA37" i="6"/>
  <c r="O45" i="4"/>
  <c r="N45" i="4"/>
  <c r="AC21" i="6"/>
  <c r="O35" i="4"/>
  <c r="N35" i="4"/>
  <c r="O17" i="4"/>
  <c r="O20" i="4" s="1"/>
  <c r="N17" i="4"/>
  <c r="N20" i="4" s="1"/>
  <c r="M17" i="4"/>
  <c r="L17" i="4"/>
  <c r="K17" i="4"/>
  <c r="K9" i="4"/>
  <c r="O7" i="4"/>
  <c r="O9" i="4" s="1"/>
  <c r="N7" i="4"/>
  <c r="N9" i="4" s="1"/>
  <c r="M7" i="4"/>
  <c r="L7" i="4"/>
  <c r="K7" i="4"/>
  <c r="N33" i="6" l="1"/>
  <c r="O33" i="6" l="1"/>
  <c r="AA19" i="6"/>
  <c r="AD33" i="6"/>
  <c r="AD6" i="6"/>
  <c r="AD7" i="6"/>
  <c r="AD8" i="6"/>
  <c r="AD9" i="6"/>
  <c r="AD10" i="6"/>
  <c r="AD11" i="6"/>
  <c r="AD12" i="6"/>
  <c r="AD13" i="6"/>
  <c r="AD14" i="6"/>
  <c r="AD16" i="6"/>
  <c r="AD5" i="6"/>
  <c r="AB6" i="6"/>
  <c r="AB7" i="6"/>
  <c r="AB8" i="6"/>
  <c r="AB9" i="6"/>
  <c r="AB10" i="6"/>
  <c r="AB11" i="6"/>
  <c r="AB12" i="6"/>
  <c r="AB13" i="6"/>
  <c r="AB14" i="6"/>
  <c r="AB16" i="6"/>
  <c r="AA6" i="6"/>
  <c r="AA7" i="6"/>
  <c r="AA8" i="6"/>
  <c r="AA9" i="6"/>
  <c r="AA10" i="6"/>
  <c r="AA11" i="6"/>
  <c r="AA12" i="6"/>
  <c r="AA13" i="6"/>
  <c r="AA14" i="6"/>
  <c r="AA16" i="6"/>
  <c r="AA28" i="6" s="1"/>
  <c r="AA33" i="6" s="1"/>
  <c r="Z6" i="6"/>
  <c r="Z7" i="6"/>
  <c r="Z8" i="6"/>
  <c r="Z9" i="6"/>
  <c r="Z10" i="6"/>
  <c r="Z11" i="6"/>
  <c r="Z12" i="6"/>
  <c r="Z13" i="6"/>
  <c r="Z14" i="6"/>
  <c r="Z16" i="6"/>
  <c r="Y6" i="6"/>
  <c r="Y7" i="6"/>
  <c r="Y8" i="6"/>
  <c r="Y9" i="6"/>
  <c r="Y10" i="6"/>
  <c r="Y11" i="6"/>
  <c r="Y12" i="6"/>
  <c r="Y13" i="6"/>
  <c r="Y14" i="6"/>
  <c r="Y16" i="6"/>
  <c r="Z5" i="6"/>
  <c r="Y5" i="6"/>
  <c r="X6" i="6"/>
  <c r="X7" i="6"/>
  <c r="X8" i="6"/>
  <c r="X9" i="6"/>
  <c r="X10" i="6"/>
  <c r="X11" i="6"/>
  <c r="X12" i="6"/>
  <c r="X13" i="6"/>
  <c r="X14" i="6"/>
  <c r="X16" i="6"/>
  <c r="W6" i="6"/>
  <c r="W7" i="6"/>
  <c r="W8" i="6"/>
  <c r="W9" i="6"/>
  <c r="W10" i="6"/>
  <c r="W11" i="6"/>
  <c r="W12" i="6"/>
  <c r="W13" i="6"/>
  <c r="W14" i="6"/>
  <c r="W16" i="6"/>
  <c r="AB5" i="6"/>
  <c r="AA5" i="6"/>
  <c r="X5" i="6"/>
  <c r="W5" i="6"/>
  <c r="AD34" i="6" l="1"/>
  <c r="AB33" i="6"/>
  <c r="M119" i="4"/>
  <c r="M126" i="4"/>
  <c r="O55" i="4" l="1"/>
  <c r="N55" i="4"/>
  <c r="O44" i="4"/>
  <c r="N44" i="4"/>
  <c r="G36" i="4"/>
  <c r="O67" i="4"/>
  <c r="N67" i="4"/>
  <c r="K67" i="4"/>
  <c r="K83" i="4"/>
  <c r="L83" i="4"/>
  <c r="M83" i="4"/>
  <c r="N83" i="4"/>
  <c r="O83" i="4"/>
  <c r="O109" i="4"/>
  <c r="O108" i="4"/>
  <c r="N109" i="4"/>
  <c r="N108" i="4"/>
  <c r="K106" i="4"/>
  <c r="L106" i="4"/>
  <c r="M106" i="4"/>
  <c r="N106" i="4"/>
  <c r="O106" i="4"/>
  <c r="K95" i="4"/>
  <c r="L95" i="4"/>
  <c r="M95" i="4"/>
  <c r="N95" i="4"/>
  <c r="O95" i="4"/>
  <c r="K55" i="4"/>
  <c r="K44" i="4"/>
  <c r="W37" i="5" l="1"/>
  <c r="W35" i="5"/>
  <c r="W33" i="5"/>
  <c r="W28" i="5"/>
  <c r="W26" i="5"/>
  <c r="W16" i="5"/>
  <c r="W17" i="5"/>
  <c r="W18" i="5"/>
  <c r="W19" i="5"/>
  <c r="W20" i="5"/>
  <c r="W21" i="5"/>
  <c r="W22" i="5"/>
  <c r="W23" i="5"/>
  <c r="W15" i="5"/>
  <c r="W12" i="5"/>
  <c r="W5" i="5"/>
  <c r="W6" i="5"/>
  <c r="W7" i="5"/>
  <c r="W8" i="5"/>
  <c r="W9" i="5"/>
  <c r="W10" i="5"/>
  <c r="W11" i="5"/>
  <c r="W4" i="5"/>
  <c r="E55" i="4" l="1"/>
  <c r="E41" i="4"/>
  <c r="F57" i="4" l="1"/>
  <c r="F58" i="4" s="1"/>
  <c r="E57" i="4"/>
  <c r="E58" i="4" s="1"/>
  <c r="G56" i="4"/>
  <c r="G57" i="4" s="1"/>
  <c r="G58" i="4" s="1"/>
  <c r="G45" i="4"/>
  <c r="E46" i="4"/>
  <c r="E47" i="4" s="1"/>
  <c r="E35" i="4"/>
  <c r="E34" i="4"/>
  <c r="G32" i="4"/>
  <c r="F32" i="4"/>
  <c r="E32" i="4"/>
  <c r="E31" i="4"/>
  <c r="G23" i="4"/>
  <c r="F23" i="4"/>
  <c r="F17" i="4"/>
  <c r="E17" i="4"/>
  <c r="F16" i="4"/>
  <c r="E16" i="4"/>
  <c r="G14" i="4"/>
  <c r="F14" i="4"/>
  <c r="E14" i="4"/>
  <c r="G13" i="4"/>
  <c r="F13" i="4"/>
  <c r="E13" i="4"/>
  <c r="G10" i="4"/>
  <c r="F10" i="4"/>
  <c r="E10" i="4"/>
  <c r="G9" i="4"/>
  <c r="F9" i="4"/>
  <c r="E9" i="4"/>
  <c r="E15" i="4" l="1"/>
  <c r="E30" i="4"/>
  <c r="F15" i="4"/>
  <c r="G17" i="4"/>
  <c r="E33" i="4"/>
  <c r="G11" i="4"/>
  <c r="G8" i="4" s="1"/>
  <c r="G16" i="4"/>
  <c r="E12" i="4"/>
  <c r="F12" i="4"/>
  <c r="G12" i="4"/>
  <c r="E36" i="4" l="1"/>
  <c r="E11" i="4" s="1"/>
  <c r="E8" i="4" s="1"/>
  <c r="E18" i="4" s="1"/>
  <c r="E19" i="4" s="1"/>
  <c r="E20" i="4" s="1"/>
  <c r="K22" i="4"/>
  <c r="K24" i="4" s="1"/>
  <c r="G15" i="4"/>
  <c r="G18" i="4" s="1"/>
  <c r="G19" i="4" s="1"/>
  <c r="G20" i="4" s="1"/>
  <c r="G26" i="4" s="1"/>
  <c r="E26" i="4" l="1"/>
  <c r="G31" i="4"/>
  <c r="G41" i="4"/>
  <c r="G46" i="4" s="1"/>
  <c r="G47" i="4" s="1"/>
  <c r="F41" i="4"/>
  <c r="F46" i="4" s="1"/>
  <c r="F47" i="4" s="1"/>
  <c r="F31" i="4"/>
  <c r="F36" i="4" s="1"/>
  <c r="F11" i="4" s="1"/>
  <c r="F8" i="4" s="1"/>
  <c r="F18" i="4" l="1"/>
  <c r="F19" i="4" s="1"/>
  <c r="F20" i="4" s="1"/>
  <c r="F26" i="4" s="1"/>
  <c r="J22" i="4"/>
  <c r="J24" i="4" s="1"/>
</calcChain>
</file>

<file path=xl/sharedStrings.xml><?xml version="1.0" encoding="utf-8"?>
<sst xmlns="http://schemas.openxmlformats.org/spreadsheetml/2006/main" count="355" uniqueCount="114">
  <si>
    <t>Balance Presupuestario - LDF</t>
  </si>
  <si>
    <t>Concepto (c)</t>
  </si>
  <si>
    <t>Estimado/</t>
  </si>
  <si>
    <t>Devengado</t>
  </si>
  <si>
    <t>Recaudado /</t>
  </si>
  <si>
    <t>Aprobado (d)</t>
  </si>
  <si>
    <t>Pagado</t>
  </si>
  <si>
    <t>    A1. Ingresos de Libre Disposición</t>
  </si>
  <si>
    <t>    A2. Transferencias Federales Etiquetadas</t>
  </si>
  <si>
    <t>    A3. Financiamiento Neto</t>
  </si>
  <si>
    <t>    B1. Gasto no Etiquetado (sin incluir Amortizacion de la Deuda Pública)</t>
  </si>
  <si>
    <t>    B2. Gasto Etiquetado (sin incluir Amortizacion de la Deuda Pública)</t>
  </si>
  <si>
    <t>    C1. Remanentes de Ingresos de Libre Disposición aplicados en el periodo</t>
  </si>
  <si>
    <t>    C2. Remanentes de Transferencias Federales Etiquetadas aplicados en el periodo</t>
  </si>
  <si>
    <t xml:space="preserve"> I. Balance Presupuestario (I = A – B + C)  </t>
  </si>
  <si>
    <t> II. Balance Presupuestario sin Financiamiento Neto (II = I - A3)</t>
  </si>
  <si>
    <t> III. Balance Presupuestario sin Financiamiento Neto y sin Remanentes del Ejercicio Anterior (III= II - C)</t>
  </si>
  <si>
    <t>Concepto</t>
  </si>
  <si>
    <t>Aprobado</t>
  </si>
  <si>
    <t> E. Intereses, Comisiones y Gastos de la Deuda (E = E1+E2)</t>
  </si>
  <si>
    <t>    E1. Intereses, Comisiones y Gastos de la Deuda con Gasto No Etiquetado</t>
  </si>
  <si>
    <t>    E2. Intereses, Comisiones y Gastos de la Deuda con Gasto Etiquetado</t>
  </si>
  <si>
    <t> IV. Balance Primario (IV = III + E)</t>
  </si>
  <si>
    <t xml:space="preserve">Recaudado / </t>
  </si>
  <si>
    <t>F. Financiamiento (F = F1 + F2)</t>
  </si>
  <si>
    <t>   F1. Financiamiento con Fuente de Pago de Ingresos de Libre Disposición</t>
  </si>
  <si>
    <t>   F2. Financiamiento con Fuente de Pago de Transferencias Federales Etiquetadas</t>
  </si>
  <si>
    <t>G. Amortización de la Deuda (G = G1 + G2)</t>
  </si>
  <si>
    <t>    G1. Amortizacion de la Deuda Pública con Gasto No Etiquetado</t>
  </si>
  <si>
    <t>    G2. Amortizacion de la Deuda Pública con Gasto Etiquetado</t>
  </si>
  <si>
    <t>A3. Financiamiento Neto (A3 = F – G )</t>
  </si>
  <si>
    <t xml:space="preserve"> A1. Ingresos de Libre Disposición </t>
  </si>
  <si>
    <t> A3.1 Financiamiento Neto con Fuente de Pago de Ingresos de Libre Disposición (A3.1 = F1 – G1)</t>
  </si>
  <si>
    <t>    F1. Financiamiento con Fuente de Pago de Ingresos de Libre Disposición</t>
  </si>
  <si>
    <t>    G1. Amortización de la Deuda Pública con Gasto No Etiquetado</t>
  </si>
  <si>
    <t> B1. Gasto No Etiquetado (sin incluir Amortización de la Deuda Pública)</t>
  </si>
  <si>
    <t>C1. Remanentes de Ingresos de Libre Disposición aplicados en el periodo</t>
  </si>
  <si>
    <t>V. Balance Presupuestario de Recursos Disponibles (V = A1 + A3.1 – B 1 + C1)</t>
  </si>
  <si>
    <t>VI. Balance Presupuestario de Recursos Disponibles sin Financiamiento Neto (VI = V – A3.1)</t>
  </si>
  <si>
    <t> A2. Transferencias Federales Etiquetadas</t>
  </si>
  <si>
    <t> A3.2 Financiamiento Neto con Fuente de Pago de Transferencias Federales Etiquetadas (A3.2 = F2 – G2)</t>
  </si>
  <si>
    <t>    F2. Financiamiento con Fuente de Pago de Transferencias Federales Etiquetadas</t>
  </si>
  <si>
    <t>    G2. Amortización de la Deuda Pública con Gasto Etiquetado</t>
  </si>
  <si>
    <t> B2. Gasto Etiquetado (sin incluir Amortización de la Deuda Pública)</t>
  </si>
  <si>
    <t> C2. Remanentes de Transferencias Federales Etiquetadas aplicados en el periodo</t>
  </si>
  <si>
    <t> VII. Balance Presupuestario de Recursos Etiquetados (VII = A2 + A3.2 – B2 + C2)</t>
  </si>
  <si>
    <t> VIII. Balance Presupuestario de Recursos Etiquetados sin Financiamiento Neto (VIII = VII – A3.2)</t>
  </si>
  <si>
    <t>Gobierno del Estado de Tabsco-Poder Ejecutivo</t>
  </si>
  <si>
    <t>(Pesos)</t>
  </si>
  <si>
    <t>SANTANDER BANORTE</t>
  </si>
  <si>
    <t>BANOBRAS FONREC</t>
  </si>
  <si>
    <t>BANAMEX, S.A.</t>
  </si>
  <si>
    <t>BANOBRAS SNC</t>
  </si>
  <si>
    <t>BBVA BANCOMER, S.A.</t>
  </si>
  <si>
    <t>BANAMEX (CONTRATO DE FIDEICOMISO F/00390)</t>
  </si>
  <si>
    <t>SCOTIABANK INVERLAT-IMPLEMENTACION DEL PROG. INTEGRAL (EMERGENTE) DE SEG. PUBLICA EN EL EDO. DE TABASCO 2017</t>
  </si>
  <si>
    <t>APERTURA DE CREDITO SIMPLE REFINANCIAMIENTO BANAMEX</t>
  </si>
  <si>
    <t>APERTURA DE CREDITO SIMPLE REFINANCIAMIENTO BANORTE</t>
  </si>
  <si>
    <t>APERTURA DE CREDITO SIMPLE REFINANCIAMIENTO BANOBRAS</t>
  </si>
  <si>
    <t>Total Rubro: 223</t>
  </si>
  <si>
    <t>BANOBRAS PROFISE</t>
  </si>
  <si>
    <t>Inicio Actividad Total</t>
  </si>
  <si>
    <t>Actividad Período</t>
  </si>
  <si>
    <t>Actividad Final</t>
  </si>
  <si>
    <t>Saldo Final</t>
  </si>
  <si>
    <t>Cuenta</t>
  </si>
  <si>
    <t>Descripción</t>
  </si>
  <si>
    <t>Débito</t>
  </si>
  <si>
    <t>Crédito</t>
  </si>
  <si>
    <t>DEUDA PUBLICA BANORTE</t>
  </si>
  <si>
    <t>DEUDA PUBLICA BANAMEX, S.A.</t>
  </si>
  <si>
    <t>DEUDA PUBLICA BBVA BANCOMER</t>
  </si>
  <si>
    <t>DEUDA PUBLICA BANAMEX (SISTEMA DE JUSTICIA PENAL EN EL ESTADO DE TABASCO 2016)</t>
  </si>
  <si>
    <t>Total Rubro: 213</t>
  </si>
  <si>
    <t xml:space="preserve">Del 1 de enero al 31 de diciembre del 2025 </t>
  </si>
  <si>
    <t>Total Cuenta: 2131</t>
  </si>
  <si>
    <t>Total Cuenta: 2233</t>
  </si>
  <si>
    <t>EXTR BZA 31/12/2024</t>
  </si>
  <si>
    <t>EXTR BZA 31/12/2025 PREVIA</t>
  </si>
  <si>
    <t>    I. Total de Ingresos de Libre Disposición</t>
  </si>
  <si>
    <t>    (I=A+B+C+D+E+F+G+H+I+J+K+L)</t>
  </si>
  <si>
    <t>    II. Total de Transferencias Federales Etiquetadas</t>
  </si>
  <si>
    <t>    (II=A+B+C+D+E)</t>
  </si>
  <si>
    <t>I. Gasto No Etiquetado (I=A+B+C+D+E+F+G+H+I)</t>
  </si>
  <si>
    <t>II. Gasto Etiquetado (II=A+B+C+D+E+F+G+H+I)</t>
  </si>
  <si>
    <t>Egresos</t>
  </si>
  <si>
    <t>Ampliaciones/</t>
  </si>
  <si>
    <t>Modificado</t>
  </si>
  <si>
    <t>(Reducciones)</t>
  </si>
  <si>
    <t>Rubro de Ingresos por Concepto</t>
  </si>
  <si>
    <t>Ingreso</t>
  </si>
  <si>
    <t>(c)</t>
  </si>
  <si>
    <t>Estimado</t>
  </si>
  <si>
    <t>Recaudado</t>
  </si>
  <si>
    <t>Diferencia</t>
  </si>
  <si>
    <t>(d)</t>
  </si>
  <si>
    <t>(e)</t>
  </si>
  <si>
    <t xml:space="preserve">Débito (eliminación de loscargos por traspaso de las amortizaciones de los nuevos financiamientos </t>
  </si>
  <si>
    <t>Rubro Neto 213:</t>
  </si>
  <si>
    <t>BZA DIC 2025</t>
  </si>
  <si>
    <t>BZA NOV 2025</t>
  </si>
  <si>
    <t>Menos</t>
  </si>
  <si>
    <t xml:space="preserve">Cargo incorrecto a BANOBRAS al usar la 2233 por falta de una Cta. Ch. para cargar el Refimto.del crédito FONREC que se le debía al mismo BANOBRAS </t>
  </si>
  <si>
    <t>Cargo incorrecto a BBVA México al usar la 2233 por falta de una Cta. Ch. para cargar el Refimto.del crédito FONREC que se le debía al mismo BBVA</t>
  </si>
  <si>
    <t>Cargo a 2233 para traspasar a 2131 la amortización a BANOBRAS de Nov 25</t>
  </si>
  <si>
    <t>Cargo a 2233 para traspasar a 2131 la amortización a BANAMEX de Nov 25</t>
  </si>
  <si>
    <t>Cargo a 2233 para traspasar a 2131 la amortización a BANOBRAS de Dic 25</t>
  </si>
  <si>
    <t>Cargo a 2233 para traspasar a 2131 la amortización a BANAMEX de Dic 25</t>
  </si>
  <si>
    <t>Cargo a 2233 para traspasar a 2131 la amortización a BANORTE de Dic 25</t>
  </si>
  <si>
    <t>AJUSTE PARA IGUALAR CON EL ANALÍTICO DE EGRESOS LDF</t>
  </si>
  <si>
    <t>SUMA DE AMORTS NO ETIQ Y ETIQ DEL ANALÍT EGRS LDF</t>
  </si>
  <si>
    <r>
      <t> </t>
    </r>
    <r>
      <rPr>
        <b/>
        <sz val="10"/>
        <color rgb="FF000000"/>
        <rFont val="Arial"/>
        <family val="2"/>
      </rPr>
      <t>A. Ingresos Totales (A = A1+A2+A3)</t>
    </r>
  </si>
  <si>
    <r>
      <t> B. Egresos Presupuestarios</t>
    </r>
    <r>
      <rPr>
        <b/>
        <vertAlign val="superscript"/>
        <sz val="10"/>
        <color rgb="FF000000"/>
        <rFont val="Arial"/>
        <family val="2"/>
      </rPr>
      <t>1</t>
    </r>
    <r>
      <rPr>
        <b/>
        <sz val="10"/>
        <color rgb="FF000000"/>
        <rFont val="Arial"/>
        <family val="2"/>
      </rPr>
      <t xml:space="preserve"> (B = B1+B2)</t>
    </r>
  </si>
  <si>
    <r>
      <t> </t>
    </r>
    <r>
      <rPr>
        <b/>
        <sz val="10"/>
        <color rgb="FF000000"/>
        <rFont val="Arial"/>
        <family val="2"/>
      </rPr>
      <t>C. Remanentes del Ejercicio Anterior ( C = C1 + C2 )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</si>
</sst>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9"/>
      <color rgb="FF000000"/>
      <name val="Century Schoolbook"/>
      <family val="1"/>
    </font>
    <font>
      <sz val="9"/>
      <color theme="1"/>
      <name val="Century Schoolbook"/>
      <family val="1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theme="1"/>
      <name val="Century Schoolbook"/>
      <family val="1"/>
    </font>
    <font>
      <b/>
      <sz val="8"/>
      <color rgb="FF000000"/>
      <name val="Century Schoolbook"/>
      <family val="1"/>
    </font>
    <font>
      <sz val="8"/>
      <color rgb="FF000000"/>
      <name val="Century Schoolbook"/>
      <family val="1"/>
    </font>
    <font>
      <sz val="8"/>
      <color theme="1"/>
      <name val="Century Schoolbook"/>
      <family val="1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vertAlign val="superscript"/>
      <sz val="10"/>
      <color rgb="FF000000"/>
      <name val="Arial"/>
      <family val="2"/>
    </font>
    <font>
      <b/>
      <sz val="10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61">
    <xf numFmtId="0" fontId="0" fillId="0" borderId="0" xfId="0"/>
    <xf numFmtId="0" fontId="0" fillId="34" borderId="0" xfId="0" applyFill="1" applyAlignment="1">
      <alignment vertical="top" wrapText="1"/>
    </xf>
    <xf numFmtId="0" fontId="21" fillId="34" borderId="0" xfId="0" applyFont="1" applyFill="1" applyAlignment="1">
      <alignment vertical="top" wrapText="1"/>
    </xf>
    <xf numFmtId="4" fontId="21" fillId="34" borderId="0" xfId="0" applyNumberFormat="1" applyFont="1" applyFill="1" applyAlignment="1">
      <alignment horizontal="right" vertical="top" wrapText="1"/>
    </xf>
    <xf numFmtId="0" fontId="21" fillId="34" borderId="0" xfId="0" applyFont="1" applyFill="1" applyAlignment="1">
      <alignment horizontal="right" vertical="top" wrapText="1"/>
    </xf>
    <xf numFmtId="0" fontId="0" fillId="33" borderId="0" xfId="0" applyFill="1" applyAlignment="1">
      <alignment vertical="top" wrapText="1"/>
    </xf>
    <xf numFmtId="0" fontId="22" fillId="33" borderId="0" xfId="0" applyFont="1" applyFill="1" applyAlignment="1">
      <alignment vertical="top" wrapText="1"/>
    </xf>
    <xf numFmtId="0" fontId="22" fillId="33" borderId="0" xfId="0" applyFont="1" applyFill="1" applyAlignment="1">
      <alignment horizontal="right" vertical="top" wrapText="1"/>
    </xf>
    <xf numFmtId="0" fontId="0" fillId="0" borderId="0" xfId="0" applyAlignment="1">
      <alignment wrapText="1"/>
    </xf>
    <xf numFmtId="4" fontId="0" fillId="0" borderId="0" xfId="0" applyNumberFormat="1"/>
    <xf numFmtId="4" fontId="0" fillId="0" borderId="0" xfId="0" applyNumberFormat="1" applyAlignment="1">
      <alignment vertical="top"/>
    </xf>
    <xf numFmtId="41" fontId="18" fillId="0" borderId="0" xfId="42" applyNumberFormat="1" applyFont="1" applyFill="1" applyBorder="1" applyAlignment="1"/>
    <xf numFmtId="0" fontId="0" fillId="0" borderId="0" xfId="0" applyAlignment="1"/>
    <xf numFmtId="0" fontId="23" fillId="33" borderId="0" xfId="0" applyFont="1" applyFill="1" applyAlignment="1">
      <alignment vertical="top" wrapText="1"/>
    </xf>
    <xf numFmtId="0" fontId="23" fillId="0" borderId="0" xfId="0" applyFont="1"/>
    <xf numFmtId="0" fontId="23" fillId="33" borderId="0" xfId="0" applyFont="1" applyFill="1" applyAlignment="1">
      <alignment vertical="top"/>
    </xf>
    <xf numFmtId="0" fontId="23" fillId="0" borderId="0" xfId="0" applyFont="1" applyAlignment="1">
      <alignment wrapText="1"/>
    </xf>
    <xf numFmtId="0" fontId="24" fillId="33" borderId="0" xfId="0" applyFont="1" applyFill="1" applyAlignment="1">
      <alignment vertical="top" wrapText="1"/>
    </xf>
    <xf numFmtId="0" fontId="24" fillId="33" borderId="0" xfId="0" applyFont="1" applyFill="1" applyAlignment="1">
      <alignment horizontal="right" vertical="top" wrapText="1"/>
    </xf>
    <xf numFmtId="0" fontId="24" fillId="33" borderId="0" xfId="0" applyFont="1" applyFill="1" applyAlignment="1">
      <alignment vertical="top"/>
    </xf>
    <xf numFmtId="4" fontId="24" fillId="33" borderId="0" xfId="0" applyNumberFormat="1" applyFont="1" applyFill="1" applyAlignment="1">
      <alignment horizontal="right" vertical="top" wrapText="1"/>
    </xf>
    <xf numFmtId="0" fontId="25" fillId="34" borderId="10" xfId="0" applyFont="1" applyFill="1" applyBorder="1" applyAlignment="1">
      <alignment vertical="top" wrapText="1"/>
    </xf>
    <xf numFmtId="4" fontId="25" fillId="34" borderId="10" xfId="0" applyNumberFormat="1" applyFont="1" applyFill="1" applyBorder="1" applyAlignment="1">
      <alignment horizontal="right" vertical="top" wrapText="1"/>
    </xf>
    <xf numFmtId="0" fontId="25" fillId="34" borderId="10" xfId="0" applyFont="1" applyFill="1" applyBorder="1" applyAlignment="1">
      <alignment horizontal="right" vertical="top" wrapText="1"/>
    </xf>
    <xf numFmtId="0" fontId="23" fillId="34" borderId="10" xfId="0" applyFont="1" applyFill="1" applyBorder="1" applyAlignment="1">
      <alignment vertical="top" wrapText="1"/>
    </xf>
    <xf numFmtId="0" fontId="25" fillId="34" borderId="10" xfId="0" applyFont="1" applyFill="1" applyBorder="1" applyAlignment="1">
      <alignment vertical="top"/>
    </xf>
    <xf numFmtId="4" fontId="23" fillId="0" borderId="0" xfId="0" applyNumberFormat="1" applyFont="1"/>
    <xf numFmtId="0" fontId="23" fillId="0" borderId="10" xfId="0" applyFont="1" applyBorder="1"/>
    <xf numFmtId="0" fontId="23" fillId="0" borderId="10" xfId="0" applyFont="1" applyBorder="1" applyAlignment="1"/>
    <xf numFmtId="0" fontId="23" fillId="0" borderId="10" xfId="0" applyFont="1" applyBorder="1" applyAlignment="1">
      <alignment wrapText="1"/>
    </xf>
    <xf numFmtId="4" fontId="25" fillId="36" borderId="10" xfId="0" applyNumberFormat="1" applyFont="1" applyFill="1" applyBorder="1" applyAlignment="1">
      <alignment horizontal="right" vertical="top" wrapText="1"/>
    </xf>
    <xf numFmtId="0" fontId="25" fillId="34" borderId="10" xfId="0" applyFont="1" applyFill="1" applyBorder="1" applyAlignment="1">
      <alignment horizontal="right" vertical="top"/>
    </xf>
    <xf numFmtId="0" fontId="26" fillId="0" borderId="0" xfId="0" applyFont="1" applyAlignment="1">
      <alignment wrapText="1"/>
    </xf>
    <xf numFmtId="4" fontId="25" fillId="34" borderId="0" xfId="0" applyNumberFormat="1" applyFont="1" applyFill="1" applyBorder="1" applyAlignment="1">
      <alignment horizontal="right" vertical="top" wrapText="1"/>
    </xf>
    <xf numFmtId="43" fontId="0" fillId="0" borderId="0" xfId="0" applyNumberFormat="1"/>
    <xf numFmtId="4" fontId="19" fillId="34" borderId="0" xfId="0" applyNumberFormat="1" applyFont="1" applyFill="1" applyAlignment="1">
      <alignment horizontal="right" vertical="top" wrapText="1"/>
    </xf>
    <xf numFmtId="0" fontId="20" fillId="0" borderId="0" xfId="0" applyFont="1"/>
    <xf numFmtId="4" fontId="20" fillId="0" borderId="0" xfId="0" applyNumberFormat="1" applyFont="1"/>
    <xf numFmtId="4" fontId="19" fillId="34" borderId="10" xfId="0" applyNumberFormat="1" applyFont="1" applyFill="1" applyBorder="1" applyAlignment="1">
      <alignment horizontal="right" vertical="top" wrapText="1"/>
    </xf>
    <xf numFmtId="4" fontId="19" fillId="34" borderId="0" xfId="0" applyNumberFormat="1" applyFont="1" applyFill="1" applyBorder="1" applyAlignment="1">
      <alignment horizontal="right" vertical="top" wrapText="1"/>
    </xf>
    <xf numFmtId="0" fontId="19" fillId="34" borderId="0" xfId="0" applyFont="1" applyFill="1" applyAlignment="1">
      <alignment horizontal="right" vertical="top" wrapText="1"/>
    </xf>
    <xf numFmtId="3" fontId="20" fillId="0" borderId="0" xfId="0" applyNumberFormat="1" applyFont="1"/>
    <xf numFmtId="3" fontId="27" fillId="0" borderId="10" xfId="0" applyNumberFormat="1" applyFont="1" applyFill="1" applyBorder="1" applyAlignment="1">
      <alignment horizontal="right" vertical="center" wrapText="1"/>
    </xf>
    <xf numFmtId="0" fontId="30" fillId="0" borderId="0" xfId="0" applyFont="1" applyFill="1" applyBorder="1" applyAlignment="1">
      <alignment vertical="center"/>
    </xf>
    <xf numFmtId="3" fontId="29" fillId="34" borderId="13" xfId="0" applyNumberFormat="1" applyFont="1" applyFill="1" applyBorder="1" applyAlignment="1">
      <alignment horizontal="right" vertical="center" wrapText="1"/>
    </xf>
    <xf numFmtId="3" fontId="29" fillId="34" borderId="13" xfId="0" applyNumberFormat="1" applyFont="1" applyFill="1" applyBorder="1" applyAlignment="1">
      <alignment vertical="center" wrapText="1"/>
    </xf>
    <xf numFmtId="3" fontId="27" fillId="0" borderId="11" xfId="0" applyNumberFormat="1" applyFont="1" applyFill="1" applyBorder="1" applyAlignment="1">
      <alignment horizontal="right" vertical="center" wrapText="1"/>
    </xf>
    <xf numFmtId="3" fontId="29" fillId="34" borderId="14" xfId="0" applyNumberFormat="1" applyFont="1" applyFill="1" applyBorder="1" applyAlignment="1">
      <alignment horizontal="right" vertical="center" wrapText="1"/>
    </xf>
    <xf numFmtId="3" fontId="27" fillId="0" borderId="10" xfId="0" applyNumberFormat="1" applyFont="1" applyFill="1" applyBorder="1" applyAlignment="1">
      <alignment vertical="center" wrapText="1"/>
    </xf>
    <xf numFmtId="3" fontId="27" fillId="0" borderId="11" xfId="0" applyNumberFormat="1" applyFont="1" applyFill="1" applyBorder="1" applyAlignment="1">
      <alignment vertical="center" wrapText="1"/>
    </xf>
    <xf numFmtId="3" fontId="29" fillId="0" borderId="10" xfId="0" applyNumberFormat="1" applyFont="1" applyFill="1" applyBorder="1" applyAlignment="1">
      <alignment vertical="center" wrapText="1"/>
    </xf>
    <xf numFmtId="3" fontId="29" fillId="0" borderId="11" xfId="0" applyNumberFormat="1" applyFont="1" applyFill="1" applyBorder="1" applyAlignment="1">
      <alignment vertical="center" wrapText="1"/>
    </xf>
    <xf numFmtId="3" fontId="29" fillId="0" borderId="0" xfId="0" applyNumberFormat="1" applyFont="1" applyFill="1" applyBorder="1" applyAlignment="1">
      <alignment vertical="center" wrapText="1"/>
    </xf>
    <xf numFmtId="0" fontId="29" fillId="0" borderId="0" xfId="0" applyFont="1" applyFill="1" applyBorder="1" applyAlignment="1">
      <alignment vertical="center" wrapText="1"/>
    </xf>
    <xf numFmtId="0" fontId="29" fillId="33" borderId="13" xfId="0" applyFont="1" applyFill="1" applyBorder="1" applyAlignment="1">
      <alignment horizontal="center" vertical="center" wrapText="1"/>
    </xf>
    <xf numFmtId="0" fontId="29" fillId="33" borderId="15" xfId="0" applyFont="1" applyFill="1" applyBorder="1" applyAlignment="1">
      <alignment horizontal="center" vertical="center" wrapText="1"/>
    </xf>
    <xf numFmtId="0" fontId="29" fillId="33" borderId="18" xfId="0" applyFont="1" applyFill="1" applyBorder="1" applyAlignment="1">
      <alignment horizontal="center" vertical="center" wrapText="1"/>
    </xf>
    <xf numFmtId="0" fontId="29" fillId="33" borderId="16" xfId="0" applyFont="1" applyFill="1" applyBorder="1" applyAlignment="1">
      <alignment vertical="center" wrapText="1"/>
    </xf>
    <xf numFmtId="0" fontId="29" fillId="33" borderId="16" xfId="0" applyFont="1" applyFill="1" applyBorder="1" applyAlignment="1">
      <alignment horizontal="center" vertical="center" wrapText="1"/>
    </xf>
    <xf numFmtId="0" fontId="29" fillId="33" borderId="17" xfId="0" applyFont="1" applyFill="1" applyBorder="1" applyAlignment="1">
      <alignment horizontal="center" vertical="center" wrapText="1"/>
    </xf>
    <xf numFmtId="0" fontId="30" fillId="33" borderId="21" xfId="0" applyFont="1" applyFill="1" applyBorder="1" applyAlignment="1">
      <alignment vertical="center" wrapText="1"/>
    </xf>
    <xf numFmtId="0" fontId="30" fillId="33" borderId="22" xfId="0" applyFont="1" applyFill="1" applyBorder="1" applyAlignment="1">
      <alignment vertical="center" wrapText="1"/>
    </xf>
    <xf numFmtId="0" fontId="29" fillId="33" borderId="23" xfId="0" applyFont="1" applyFill="1" applyBorder="1" applyAlignment="1">
      <alignment horizontal="center" vertical="center" wrapText="1"/>
    </xf>
    <xf numFmtId="0" fontId="29" fillId="33" borderId="21" xfId="0" applyFont="1" applyFill="1" applyBorder="1" applyAlignment="1">
      <alignment vertical="center" wrapText="1"/>
    </xf>
    <xf numFmtId="0" fontId="29" fillId="33" borderId="21" xfId="0" applyFont="1" applyFill="1" applyBorder="1" applyAlignment="1">
      <alignment horizontal="center" vertical="center" wrapText="1"/>
    </xf>
    <xf numFmtId="0" fontId="29" fillId="33" borderId="22" xfId="0" applyFont="1" applyFill="1" applyBorder="1" applyAlignment="1">
      <alignment horizontal="center" vertical="center" wrapText="1"/>
    </xf>
    <xf numFmtId="0" fontId="29" fillId="33" borderId="14" xfId="0" applyFont="1" applyFill="1" applyBorder="1" applyAlignment="1">
      <alignment horizontal="center" vertical="center" wrapText="1"/>
    </xf>
    <xf numFmtId="0" fontId="28" fillId="34" borderId="13" xfId="0" applyFont="1" applyFill="1" applyBorder="1" applyAlignment="1">
      <alignment vertical="center" wrapText="1"/>
    </xf>
    <xf numFmtId="0" fontId="28" fillId="34" borderId="15" xfId="0" applyFont="1" applyFill="1" applyBorder="1" applyAlignment="1">
      <alignment vertical="center" wrapText="1"/>
    </xf>
    <xf numFmtId="3" fontId="28" fillId="34" borderId="14" xfId="0" applyNumberFormat="1" applyFont="1" applyFill="1" applyBorder="1" applyAlignment="1">
      <alignment horizontal="right" vertical="center" wrapText="1"/>
    </xf>
    <xf numFmtId="3" fontId="28" fillId="34" borderId="13" xfId="0" applyNumberFormat="1" applyFont="1" applyFill="1" applyBorder="1" applyAlignment="1">
      <alignment vertical="center" wrapText="1"/>
    </xf>
    <xf numFmtId="3" fontId="28" fillId="34" borderId="15" xfId="0" applyNumberFormat="1" applyFont="1" applyFill="1" applyBorder="1" applyAlignment="1">
      <alignment vertical="center" wrapText="1"/>
    </xf>
    <xf numFmtId="3" fontId="28" fillId="34" borderId="0" xfId="0" applyNumberFormat="1" applyFont="1" applyFill="1" applyBorder="1" applyAlignment="1">
      <alignment vertical="center" wrapText="1"/>
    </xf>
    <xf numFmtId="3" fontId="30" fillId="0" borderId="0" xfId="0" applyNumberFormat="1" applyFont="1" applyFill="1" applyBorder="1" applyAlignment="1">
      <alignment vertical="center"/>
    </xf>
    <xf numFmtId="3" fontId="29" fillId="0" borderId="10" xfId="0" applyNumberFormat="1" applyFont="1" applyFill="1" applyBorder="1" applyAlignment="1">
      <alignment horizontal="right" vertical="center" wrapText="1"/>
    </xf>
    <xf numFmtId="0" fontId="29" fillId="35" borderId="18" xfId="0" applyFont="1" applyFill="1" applyBorder="1" applyAlignment="1">
      <alignment horizontal="center" vertical="center" wrapText="1"/>
    </xf>
    <xf numFmtId="0" fontId="29" fillId="35" borderId="23" xfId="0" applyFont="1" applyFill="1" applyBorder="1" applyAlignment="1">
      <alignment horizontal="center" vertical="center" wrapText="1"/>
    </xf>
    <xf numFmtId="3" fontId="29" fillId="34" borderId="18" xfId="0" applyNumberFormat="1" applyFont="1" applyFill="1" applyBorder="1" applyAlignment="1">
      <alignment horizontal="right" vertical="center" wrapText="1"/>
    </xf>
    <xf numFmtId="3" fontId="29" fillId="34" borderId="16" xfId="0" applyNumberFormat="1" applyFont="1" applyFill="1" applyBorder="1" applyAlignment="1">
      <alignment horizontal="right" vertical="center" wrapText="1"/>
    </xf>
    <xf numFmtId="0" fontId="29" fillId="0" borderId="10" xfId="0" applyFont="1" applyFill="1" applyBorder="1" applyAlignment="1">
      <alignment horizontal="right" vertical="center" wrapText="1"/>
    </xf>
    <xf numFmtId="164" fontId="29" fillId="0" borderId="11" xfId="42" applyNumberFormat="1" applyFont="1" applyFill="1" applyBorder="1" applyAlignment="1">
      <alignment horizontal="center" vertical="center" wrapText="1"/>
    </xf>
    <xf numFmtId="164" fontId="29" fillId="0" borderId="10" xfId="42" applyNumberFormat="1" applyFont="1" applyFill="1" applyBorder="1" applyAlignment="1">
      <alignment horizontal="right" vertical="center" wrapText="1"/>
    </xf>
    <xf numFmtId="164" fontId="27" fillId="0" borderId="11" xfId="42" applyNumberFormat="1" applyFont="1" applyFill="1" applyBorder="1" applyAlignment="1">
      <alignment horizontal="center" vertical="center" wrapText="1"/>
    </xf>
    <xf numFmtId="164" fontId="27" fillId="0" borderId="10" xfId="42" applyNumberFormat="1" applyFont="1" applyFill="1" applyBorder="1" applyAlignment="1">
      <alignment horizontal="right" vertical="center" wrapText="1"/>
    </xf>
    <xf numFmtId="0" fontId="27" fillId="0" borderId="10" xfId="0" applyFont="1" applyFill="1" applyBorder="1" applyAlignment="1">
      <alignment horizontal="right" vertical="center" wrapText="1"/>
    </xf>
    <xf numFmtId="3" fontId="30" fillId="0" borderId="0" xfId="0" applyNumberFormat="1" applyFont="1" applyAlignment="1">
      <alignment vertical="center"/>
    </xf>
    <xf numFmtId="164" fontId="30" fillId="0" borderId="0" xfId="0" applyNumberFormat="1" applyFont="1" applyFill="1" applyBorder="1" applyAlignment="1">
      <alignment vertical="center"/>
    </xf>
    <xf numFmtId="3" fontId="27" fillId="34" borderId="14" xfId="0" applyNumberFormat="1" applyFont="1" applyFill="1" applyBorder="1" applyAlignment="1">
      <alignment horizontal="right" vertical="center" wrapText="1"/>
    </xf>
    <xf numFmtId="3" fontId="27" fillId="34" borderId="13" xfId="0" applyNumberFormat="1" applyFont="1" applyFill="1" applyBorder="1" applyAlignment="1">
      <alignment horizontal="right" vertical="center" wrapText="1"/>
    </xf>
    <xf numFmtId="43" fontId="30" fillId="0" borderId="0" xfId="0" applyNumberFormat="1" applyFont="1" applyFill="1" applyBorder="1" applyAlignment="1">
      <alignment vertical="center"/>
    </xf>
    <xf numFmtId="3" fontId="27" fillId="34" borderId="13" xfId="0" applyNumberFormat="1" applyFont="1" applyFill="1" applyBorder="1" applyAlignment="1">
      <alignment vertical="center" wrapText="1"/>
    </xf>
    <xf numFmtId="3" fontId="27" fillId="34" borderId="0" xfId="0" applyNumberFormat="1" applyFont="1" applyFill="1" applyBorder="1" applyAlignment="1">
      <alignment vertical="center" wrapText="1"/>
    </xf>
    <xf numFmtId="3" fontId="27" fillId="34" borderId="15" xfId="0" applyNumberFormat="1" applyFont="1" applyFill="1" applyBorder="1" applyAlignment="1">
      <alignment horizontal="right" vertical="center" wrapText="1"/>
    </xf>
    <xf numFmtId="3" fontId="27" fillId="34" borderId="15" xfId="0" applyNumberFormat="1" applyFont="1" applyFill="1" applyBorder="1" applyAlignment="1">
      <alignment vertical="center" wrapText="1"/>
    </xf>
    <xf numFmtId="164" fontId="27" fillId="0" borderId="10" xfId="0" applyNumberFormat="1" applyFont="1" applyFill="1" applyBorder="1" applyAlignment="1">
      <alignment horizontal="right" vertical="center" wrapText="1"/>
    </xf>
    <xf numFmtId="43" fontId="30" fillId="0" borderId="0" xfId="42" applyFont="1" applyFill="1" applyBorder="1" applyAlignment="1">
      <alignment vertical="center"/>
    </xf>
    <xf numFmtId="165" fontId="30" fillId="0" borderId="0" xfId="42" applyNumberFormat="1" applyFont="1" applyFill="1" applyBorder="1" applyAlignment="1">
      <alignment vertical="center"/>
    </xf>
    <xf numFmtId="14" fontId="30" fillId="0" borderId="0" xfId="42" applyNumberFormat="1" applyFont="1" applyFill="1" applyBorder="1" applyAlignment="1">
      <alignment vertical="center"/>
    </xf>
    <xf numFmtId="0" fontId="29" fillId="33" borderId="17" xfId="0" applyFont="1" applyFill="1" applyBorder="1" applyAlignment="1">
      <alignment vertical="center" wrapText="1"/>
    </xf>
    <xf numFmtId="0" fontId="29" fillId="33" borderId="22" xfId="0" applyFont="1" applyFill="1" applyBorder="1" applyAlignment="1">
      <alignment vertical="center" wrapText="1"/>
    </xf>
    <xf numFmtId="0" fontId="28" fillId="34" borderId="0" xfId="0" applyFont="1" applyFill="1" applyBorder="1" applyAlignment="1">
      <alignment vertical="center" wrapText="1"/>
    </xf>
    <xf numFmtId="3" fontId="28" fillId="34" borderId="0" xfId="0" applyNumberFormat="1" applyFont="1" applyFill="1" applyBorder="1" applyAlignment="1">
      <alignment horizontal="right" vertical="center" wrapText="1"/>
    </xf>
    <xf numFmtId="0" fontId="30" fillId="0" borderId="0" xfId="0" applyFont="1" applyFill="1" applyBorder="1" applyAlignment="1">
      <alignment vertical="center" wrapText="1"/>
    </xf>
    <xf numFmtId="14" fontId="30" fillId="0" borderId="0" xfId="0" applyNumberFormat="1" applyFont="1" applyFill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30" fillId="33" borderId="13" xfId="0" applyFont="1" applyFill="1" applyBorder="1" applyAlignment="1">
      <alignment vertical="center" wrapText="1"/>
    </xf>
    <xf numFmtId="0" fontId="30" fillId="33" borderId="15" xfId="0" applyFont="1" applyFill="1" applyBorder="1" applyAlignment="1">
      <alignment vertical="center" wrapText="1"/>
    </xf>
    <xf numFmtId="0" fontId="29" fillId="33" borderId="13" xfId="0" applyFont="1" applyFill="1" applyBorder="1" applyAlignment="1">
      <alignment vertical="center" wrapText="1"/>
    </xf>
    <xf numFmtId="0" fontId="29" fillId="33" borderId="0" xfId="0" applyFont="1" applyFill="1" applyBorder="1" applyAlignment="1">
      <alignment horizontal="center" vertical="center" wrapText="1"/>
    </xf>
    <xf numFmtId="0" fontId="29" fillId="37" borderId="10" xfId="0" applyFont="1" applyFill="1" applyBorder="1" applyAlignment="1">
      <alignment horizontal="center" vertical="center" wrapText="1"/>
    </xf>
    <xf numFmtId="3" fontId="29" fillId="34" borderId="10" xfId="0" applyNumberFormat="1" applyFont="1" applyFill="1" applyBorder="1" applyAlignment="1">
      <alignment vertical="center" wrapText="1"/>
    </xf>
    <xf numFmtId="43" fontId="30" fillId="0" borderId="10" xfId="42" applyFont="1" applyFill="1" applyBorder="1" applyAlignment="1">
      <alignment vertical="center"/>
    </xf>
    <xf numFmtId="3" fontId="29" fillId="34" borderId="10" xfId="0" applyNumberFormat="1" applyFont="1" applyFill="1" applyBorder="1" applyAlignment="1">
      <alignment horizontal="right" vertical="center" wrapText="1"/>
    </xf>
    <xf numFmtId="3" fontId="28" fillId="34" borderId="10" xfId="0" applyNumberFormat="1" applyFont="1" applyFill="1" applyBorder="1" applyAlignment="1">
      <alignment vertical="center" wrapText="1"/>
    </xf>
    <xf numFmtId="3" fontId="27" fillId="34" borderId="10" xfId="0" applyNumberFormat="1" applyFont="1" applyFill="1" applyBorder="1" applyAlignment="1">
      <alignment horizontal="right" vertical="center" wrapText="1"/>
    </xf>
    <xf numFmtId="3" fontId="27" fillId="34" borderId="10" xfId="0" applyNumberFormat="1" applyFont="1" applyFill="1" applyBorder="1" applyAlignment="1">
      <alignment vertical="center" wrapText="1"/>
    </xf>
    <xf numFmtId="3" fontId="30" fillId="0" borderId="10" xfId="0" applyNumberFormat="1" applyFont="1" applyBorder="1" applyAlignment="1">
      <alignment vertical="center"/>
    </xf>
    <xf numFmtId="0" fontId="29" fillId="37" borderId="11" xfId="0" applyFont="1" applyFill="1" applyBorder="1" applyAlignment="1">
      <alignment horizontal="center" vertical="center" wrapText="1"/>
    </xf>
    <xf numFmtId="0" fontId="29" fillId="0" borderId="25" xfId="0" applyFont="1" applyFill="1" applyBorder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/>
    </xf>
    <xf numFmtId="0" fontId="29" fillId="37" borderId="10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vertical="center" wrapText="1"/>
    </xf>
    <xf numFmtId="0" fontId="27" fillId="0" borderId="1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3" fontId="28" fillId="34" borderId="14" xfId="0" applyNumberFormat="1" applyFont="1" applyFill="1" applyBorder="1" applyAlignment="1">
      <alignment horizontal="right" vertical="center" wrapText="1"/>
    </xf>
    <xf numFmtId="0" fontId="28" fillId="34" borderId="13" xfId="0" applyFont="1" applyFill="1" applyBorder="1" applyAlignment="1">
      <alignment vertical="center" wrapText="1"/>
    </xf>
    <xf numFmtId="0" fontId="28" fillId="34" borderId="15" xfId="0" applyFont="1" applyFill="1" applyBorder="1" applyAlignment="1">
      <alignment vertical="center" wrapText="1"/>
    </xf>
    <xf numFmtId="0" fontId="29" fillId="34" borderId="13" xfId="0" applyFont="1" applyFill="1" applyBorder="1" applyAlignment="1">
      <alignment vertical="center" wrapText="1"/>
    </xf>
    <xf numFmtId="0" fontId="29" fillId="34" borderId="15" xfId="0" applyFont="1" applyFill="1" applyBorder="1" applyAlignment="1">
      <alignment vertical="center" wrapText="1"/>
    </xf>
    <xf numFmtId="0" fontId="29" fillId="35" borderId="16" xfId="0" applyFont="1" applyFill="1" applyBorder="1" applyAlignment="1">
      <alignment horizontal="center" vertical="center" wrapText="1"/>
    </xf>
    <xf numFmtId="0" fontId="29" fillId="35" borderId="17" xfId="0" applyFont="1" applyFill="1" applyBorder="1" applyAlignment="1">
      <alignment horizontal="center" vertical="center" wrapText="1"/>
    </xf>
    <xf numFmtId="0" fontId="29" fillId="35" borderId="13" xfId="0" applyFont="1" applyFill="1" applyBorder="1" applyAlignment="1">
      <alignment horizontal="center" vertical="center" wrapText="1"/>
    </xf>
    <xf numFmtId="0" fontId="29" fillId="35" borderId="15" xfId="0" applyFont="1" applyFill="1" applyBorder="1" applyAlignment="1">
      <alignment horizontal="center" vertical="center" wrapText="1"/>
    </xf>
    <xf numFmtId="0" fontId="29" fillId="35" borderId="21" xfId="0" applyFont="1" applyFill="1" applyBorder="1" applyAlignment="1">
      <alignment horizontal="center" vertical="center" wrapText="1"/>
    </xf>
    <xf numFmtId="0" fontId="29" fillId="35" borderId="22" xfId="0" applyFont="1" applyFill="1" applyBorder="1" applyAlignment="1">
      <alignment horizontal="center" vertical="center" wrapText="1"/>
    </xf>
    <xf numFmtId="0" fontId="29" fillId="34" borderId="16" xfId="0" applyFont="1" applyFill="1" applyBorder="1" applyAlignment="1">
      <alignment vertical="center" wrapText="1"/>
    </xf>
    <xf numFmtId="0" fontId="29" fillId="34" borderId="17" xfId="0" applyFont="1" applyFill="1" applyBorder="1" applyAlignment="1">
      <alignment vertical="center" wrapText="1"/>
    </xf>
    <xf numFmtId="3" fontId="28" fillId="34" borderId="13" xfId="0" applyNumberFormat="1" applyFont="1" applyFill="1" applyBorder="1" applyAlignment="1">
      <alignment horizontal="right" vertical="center" wrapText="1"/>
    </xf>
    <xf numFmtId="0" fontId="29" fillId="35" borderId="18" xfId="0" applyFont="1" applyFill="1" applyBorder="1" applyAlignment="1">
      <alignment horizontal="center" vertical="center" wrapText="1"/>
    </xf>
    <xf numFmtId="0" fontId="29" fillId="35" borderId="23" xfId="0" applyFont="1" applyFill="1" applyBorder="1" applyAlignment="1">
      <alignment horizontal="center" vertical="center" wrapText="1"/>
    </xf>
    <xf numFmtId="0" fontId="29" fillId="33" borderId="16" xfId="0" applyFont="1" applyFill="1" applyBorder="1" applyAlignment="1">
      <alignment horizontal="center" vertical="center" wrapText="1"/>
    </xf>
    <xf numFmtId="0" fontId="29" fillId="33" borderId="17" xfId="0" applyFont="1" applyFill="1" applyBorder="1" applyAlignment="1">
      <alignment horizontal="center" vertical="center" wrapText="1"/>
    </xf>
    <xf numFmtId="0" fontId="29" fillId="35" borderId="19" xfId="0" applyFont="1" applyFill="1" applyBorder="1" applyAlignment="1">
      <alignment horizontal="center" vertical="center" wrapText="1"/>
    </xf>
    <xf numFmtId="0" fontId="29" fillId="35" borderId="20" xfId="0" applyFont="1" applyFill="1" applyBorder="1" applyAlignment="1">
      <alignment horizontal="center" vertical="center" wrapText="1"/>
    </xf>
    <xf numFmtId="0" fontId="29" fillId="33" borderId="19" xfId="0" applyFont="1" applyFill="1" applyBorder="1" applyAlignment="1">
      <alignment horizontal="center" vertical="center" wrapText="1"/>
    </xf>
    <xf numFmtId="0" fontId="29" fillId="33" borderId="20" xfId="0" applyFont="1" applyFill="1" applyBorder="1" applyAlignment="1">
      <alignment horizontal="center" vertical="center" wrapText="1"/>
    </xf>
    <xf numFmtId="0" fontId="29" fillId="33" borderId="24" xfId="0" applyFont="1" applyFill="1" applyBorder="1" applyAlignment="1">
      <alignment horizontal="center" vertical="center" wrapText="1"/>
    </xf>
    <xf numFmtId="0" fontId="29" fillId="33" borderId="13" xfId="0" applyFont="1" applyFill="1" applyBorder="1" applyAlignment="1">
      <alignment horizontal="center" vertical="center" wrapText="1"/>
    </xf>
    <xf numFmtId="0" fontId="29" fillId="33" borderId="15" xfId="0" applyFont="1" applyFill="1" applyBorder="1" applyAlignment="1">
      <alignment horizontal="center" vertical="center" wrapText="1"/>
    </xf>
    <xf numFmtId="0" fontId="29" fillId="33" borderId="18" xfId="0" applyFont="1" applyFill="1" applyBorder="1" applyAlignment="1">
      <alignment horizontal="center" vertical="center" wrapText="1"/>
    </xf>
    <xf numFmtId="0" fontId="29" fillId="33" borderId="23" xfId="0" applyFont="1" applyFill="1" applyBorder="1" applyAlignment="1">
      <alignment horizontal="center" vertical="center" wrapText="1"/>
    </xf>
    <xf numFmtId="0" fontId="30" fillId="33" borderId="21" xfId="0" applyFont="1" applyFill="1" applyBorder="1" applyAlignment="1">
      <alignment vertical="center" wrapText="1"/>
    </xf>
    <xf numFmtId="0" fontId="30" fillId="33" borderId="22" xfId="0" applyFont="1" applyFill="1" applyBorder="1" applyAlignment="1">
      <alignment vertical="center" wrapText="1"/>
    </xf>
    <xf numFmtId="0" fontId="29" fillId="33" borderId="21" xfId="0" applyFont="1" applyFill="1" applyBorder="1" applyAlignment="1">
      <alignment horizontal="center" vertical="center" wrapText="1"/>
    </xf>
    <xf numFmtId="0" fontId="29" fillId="33" borderId="22" xfId="0" applyFont="1" applyFill="1" applyBorder="1" applyAlignment="1">
      <alignment horizontal="center" vertical="center" wrapText="1"/>
    </xf>
    <xf numFmtId="0" fontId="22" fillId="33" borderId="0" xfId="0" applyFont="1" applyFill="1" applyAlignment="1">
      <alignment horizontal="center" vertical="top" wrapText="1"/>
    </xf>
    <xf numFmtId="0" fontId="20" fillId="0" borderId="0" xfId="0" applyFont="1" applyAlignment="1">
      <alignment horizontal="center" wrapText="1"/>
    </xf>
    <xf numFmtId="0" fontId="24" fillId="33" borderId="0" xfId="0" applyFont="1" applyFill="1" applyAlignment="1">
      <alignment horizontal="center" vertical="top" wrapText="1"/>
    </xf>
    <xf numFmtId="4" fontId="24" fillId="33" borderId="0" xfId="0" applyNumberFormat="1" applyFont="1" applyFill="1" applyAlignment="1">
      <alignment horizontal="center" vertical="top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1073727</xdr:colOff>
      <xdr:row>1</xdr:row>
      <xdr:rowOff>69272</xdr:rowOff>
    </xdr:from>
    <xdr:to>
      <xdr:col>6</xdr:col>
      <xdr:colOff>1178502</xdr:colOff>
      <xdr:row>4</xdr:row>
      <xdr:rowOff>21012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899" b="14512"/>
        <a:stretch/>
      </xdr:blipFill>
      <xdr:spPr bwMode="auto">
        <a:xfrm>
          <a:off x="7187045" y="233795"/>
          <a:ext cx="1343025" cy="5232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26"/>
  <sheetViews>
    <sheetView showGridLines="0" tabSelected="1" topLeftCell="A2" zoomScale="110" zoomScaleNormal="110" workbookViewId="0">
      <selection activeCell="A4" sqref="A4:G4"/>
    </sheetView>
  </sheetViews>
  <sheetFormatPr baseColWidth="10" defaultColWidth="11.42578125" defaultRowHeight="12.75" x14ac:dyDescent="0.25"/>
  <cols>
    <col min="1" max="2" width="11.42578125" style="43"/>
    <col min="3" max="3" width="17.5703125" style="43" customWidth="1"/>
    <col min="4" max="4" width="35.5703125" style="43" customWidth="1"/>
    <col min="5" max="5" width="15.7109375" style="43" customWidth="1"/>
    <col min="6" max="6" width="18.5703125" style="43" customWidth="1"/>
    <col min="7" max="7" width="18.85546875" style="43" customWidth="1"/>
    <col min="8" max="8" width="2.5703125" style="43" customWidth="1"/>
    <col min="9" max="9" width="18.5703125" style="43" hidden="1" customWidth="1"/>
    <col min="10" max="10" width="14.7109375" style="43" hidden="1" customWidth="1"/>
    <col min="11" max="11" width="18.85546875" style="43" hidden="1" customWidth="1"/>
    <col min="12" max="12" width="18.7109375" style="43" hidden="1" customWidth="1"/>
    <col min="13" max="13" width="19.28515625" style="43" hidden="1" customWidth="1"/>
    <col min="14" max="15" width="18.85546875" style="43" hidden="1" customWidth="1"/>
    <col min="16" max="16" width="12.28515625" style="43" hidden="1" customWidth="1"/>
    <col min="17" max="18" width="0" style="43" hidden="1" customWidth="1"/>
    <col min="19" max="19" width="19.42578125" style="43" hidden="1" customWidth="1"/>
    <col min="20" max="20" width="20.140625" style="43" hidden="1" customWidth="1"/>
    <col min="21" max="21" width="16.7109375" style="43" hidden="1" customWidth="1"/>
    <col min="22" max="22" width="18.7109375" style="43" hidden="1" customWidth="1"/>
    <col min="23" max="23" width="17.5703125" style="43" hidden="1" customWidth="1"/>
    <col min="24" max="24" width="15.85546875" style="43" hidden="1" customWidth="1"/>
    <col min="25" max="28" width="0" style="43" hidden="1" customWidth="1"/>
    <col min="29" max="16384" width="11.42578125" style="43"/>
  </cols>
  <sheetData>
    <row r="1" spans="1:27" x14ac:dyDescent="0.25">
      <c r="A1" s="124" t="s">
        <v>47</v>
      </c>
      <c r="B1" s="124"/>
      <c r="C1" s="124"/>
      <c r="D1" s="124"/>
      <c r="E1" s="124"/>
      <c r="F1" s="124"/>
      <c r="G1" s="124"/>
      <c r="I1" s="54" t="s">
        <v>91</v>
      </c>
      <c r="J1" s="55"/>
      <c r="K1" s="56" t="s">
        <v>92</v>
      </c>
      <c r="L1" s="56" t="s">
        <v>86</v>
      </c>
      <c r="M1" s="56" t="s">
        <v>87</v>
      </c>
      <c r="N1" s="57" t="s">
        <v>3</v>
      </c>
      <c r="O1" s="58" t="s">
        <v>93</v>
      </c>
      <c r="P1" s="59"/>
      <c r="Q1" s="142" t="s">
        <v>89</v>
      </c>
      <c r="R1" s="143"/>
      <c r="S1" s="146" t="s">
        <v>90</v>
      </c>
      <c r="T1" s="147"/>
      <c r="U1" s="147"/>
      <c r="V1" s="147"/>
      <c r="W1" s="147"/>
      <c r="X1" s="147"/>
      <c r="Y1" s="147"/>
      <c r="Z1" s="147"/>
      <c r="AA1" s="148"/>
    </row>
    <row r="2" spans="1:27" x14ac:dyDescent="0.25">
      <c r="A2" s="124" t="s">
        <v>0</v>
      </c>
      <c r="B2" s="124"/>
      <c r="C2" s="124"/>
      <c r="D2" s="124"/>
      <c r="E2" s="124"/>
      <c r="F2" s="124"/>
      <c r="G2" s="124"/>
      <c r="I2" s="60"/>
      <c r="J2" s="61"/>
      <c r="K2" s="62" t="s">
        <v>95</v>
      </c>
      <c r="L2" s="62" t="s">
        <v>88</v>
      </c>
      <c r="M2" s="62"/>
      <c r="N2" s="63"/>
      <c r="O2" s="64"/>
      <c r="P2" s="65"/>
      <c r="Q2" s="149" t="s">
        <v>91</v>
      </c>
      <c r="R2" s="150"/>
      <c r="S2" s="56" t="s">
        <v>92</v>
      </c>
      <c r="T2" s="56" t="s">
        <v>86</v>
      </c>
      <c r="U2" s="151" t="s">
        <v>87</v>
      </c>
      <c r="V2" s="57" t="s">
        <v>3</v>
      </c>
      <c r="W2" s="142" t="s">
        <v>93</v>
      </c>
      <c r="X2" s="143"/>
      <c r="AA2" s="66" t="s">
        <v>94</v>
      </c>
    </row>
    <row r="3" spans="1:27" ht="18" customHeight="1" x14ac:dyDescent="0.25">
      <c r="A3" s="124" t="s">
        <v>74</v>
      </c>
      <c r="B3" s="124"/>
      <c r="C3" s="124"/>
      <c r="D3" s="124"/>
      <c r="E3" s="124"/>
      <c r="F3" s="124"/>
      <c r="G3" s="124"/>
      <c r="I3" s="67" t="s">
        <v>79</v>
      </c>
      <c r="J3" s="68"/>
      <c r="K3" s="69">
        <v>38971384519</v>
      </c>
      <c r="L3" s="69">
        <v>-573333491</v>
      </c>
      <c r="M3" s="69">
        <v>38398051028</v>
      </c>
      <c r="N3" s="70">
        <v>38398051028</v>
      </c>
      <c r="O3" s="70">
        <v>38398051028</v>
      </c>
      <c r="P3" s="71"/>
      <c r="Q3" s="153"/>
      <c r="R3" s="154"/>
      <c r="S3" s="62" t="s">
        <v>95</v>
      </c>
      <c r="T3" s="62" t="s">
        <v>88</v>
      </c>
      <c r="U3" s="152"/>
      <c r="V3" s="63"/>
      <c r="W3" s="155"/>
      <c r="X3" s="156"/>
      <c r="AA3" s="62" t="s">
        <v>96</v>
      </c>
    </row>
    <row r="4" spans="1:27" ht="14.25" customHeight="1" x14ac:dyDescent="0.25">
      <c r="A4" s="124" t="s">
        <v>48</v>
      </c>
      <c r="B4" s="124"/>
      <c r="C4" s="124"/>
      <c r="D4" s="124"/>
      <c r="E4" s="124"/>
      <c r="F4" s="124"/>
      <c r="G4" s="124"/>
      <c r="I4" s="67"/>
      <c r="J4" s="68"/>
      <c r="K4" s="69"/>
      <c r="L4" s="69"/>
      <c r="M4" s="69"/>
      <c r="N4" s="70"/>
      <c r="O4" s="70"/>
      <c r="P4" s="71"/>
      <c r="Q4" s="105"/>
      <c r="R4" s="106"/>
      <c r="S4" s="66"/>
      <c r="T4" s="66"/>
      <c r="U4" s="66"/>
      <c r="V4" s="107"/>
      <c r="W4" s="54"/>
      <c r="X4" s="55"/>
      <c r="AA4" s="108"/>
    </row>
    <row r="5" spans="1:27" ht="9" customHeight="1" x14ac:dyDescent="0.25">
      <c r="A5" s="125"/>
      <c r="B5" s="125"/>
      <c r="C5" s="125"/>
      <c r="D5" s="125"/>
      <c r="E5" s="125"/>
      <c r="F5" s="125"/>
      <c r="G5" s="125"/>
      <c r="I5" s="67" t="s">
        <v>81</v>
      </c>
      <c r="J5" s="68"/>
      <c r="K5" s="69">
        <v>27733073546</v>
      </c>
      <c r="L5" s="69">
        <v>3761550412</v>
      </c>
      <c r="M5" s="69">
        <v>31494623958</v>
      </c>
      <c r="N5" s="70">
        <v>31494623958</v>
      </c>
      <c r="O5" s="70">
        <v>31494623958</v>
      </c>
      <c r="P5" s="71"/>
      <c r="Q5" s="127" t="s">
        <v>79</v>
      </c>
      <c r="R5" s="128"/>
      <c r="S5" s="69">
        <v>38971384519</v>
      </c>
      <c r="T5" s="69">
        <v>-573333491</v>
      </c>
      <c r="U5" s="69">
        <v>38398051028</v>
      </c>
      <c r="V5" s="70">
        <v>38398051028</v>
      </c>
      <c r="W5" s="70">
        <v>38398051028</v>
      </c>
      <c r="X5" s="71"/>
      <c r="Z5" s="71"/>
    </row>
    <row r="6" spans="1:27" ht="14.65" customHeight="1" x14ac:dyDescent="0.25">
      <c r="A6" s="120" t="s">
        <v>1</v>
      </c>
      <c r="B6" s="120"/>
      <c r="C6" s="120"/>
      <c r="D6" s="120"/>
      <c r="E6" s="109" t="s">
        <v>2</v>
      </c>
      <c r="F6" s="120" t="s">
        <v>3</v>
      </c>
      <c r="G6" s="109" t="s">
        <v>4</v>
      </c>
      <c r="I6" s="67" t="s">
        <v>82</v>
      </c>
      <c r="J6" s="68"/>
      <c r="K6" s="69"/>
      <c r="L6" s="69"/>
      <c r="M6" s="69"/>
      <c r="N6" s="70"/>
      <c r="O6" s="72"/>
      <c r="P6" s="71"/>
      <c r="Q6" s="127" t="s">
        <v>81</v>
      </c>
      <c r="R6" s="128"/>
      <c r="S6" s="126">
        <v>27733073546</v>
      </c>
      <c r="T6" s="126">
        <v>3761550412</v>
      </c>
      <c r="U6" s="126">
        <v>31494623958</v>
      </c>
      <c r="V6" s="70">
        <v>31494623958</v>
      </c>
      <c r="W6" s="70">
        <v>31494623958</v>
      </c>
      <c r="X6" s="71"/>
      <c r="Z6" s="71"/>
    </row>
    <row r="7" spans="1:27" ht="14.65" customHeight="1" x14ac:dyDescent="0.25">
      <c r="A7" s="120"/>
      <c r="B7" s="120"/>
      <c r="C7" s="120"/>
      <c r="D7" s="120"/>
      <c r="E7" s="109" t="s">
        <v>5</v>
      </c>
      <c r="F7" s="120"/>
      <c r="G7" s="109" t="s">
        <v>6</v>
      </c>
      <c r="K7" s="73">
        <f>SUM(K3:K6)</f>
        <v>66704458065</v>
      </c>
      <c r="L7" s="73">
        <f>SUM(L3:L6)</f>
        <v>3188216921</v>
      </c>
      <c r="M7" s="73">
        <f>SUM(M3:M6)</f>
        <v>69892674986</v>
      </c>
      <c r="N7" s="73">
        <f>SUM(N3:N6)</f>
        <v>69892674986</v>
      </c>
      <c r="O7" s="73">
        <f>SUM(O3:O6)</f>
        <v>69892674986</v>
      </c>
      <c r="Q7" s="127" t="s">
        <v>82</v>
      </c>
      <c r="R7" s="128"/>
      <c r="S7" s="126"/>
      <c r="T7" s="126"/>
      <c r="U7" s="126"/>
      <c r="V7" s="70"/>
      <c r="W7" s="72"/>
      <c r="X7" s="71"/>
      <c r="Y7" s="70"/>
      <c r="Z7" s="71"/>
    </row>
    <row r="8" spans="1:27" ht="17.25" customHeight="1" x14ac:dyDescent="0.25">
      <c r="A8" s="122" t="s">
        <v>111</v>
      </c>
      <c r="B8" s="122"/>
      <c r="C8" s="122"/>
      <c r="D8" s="122"/>
      <c r="E8" s="74">
        <f>+E9+E10+E11</f>
        <v>66240237899</v>
      </c>
      <c r="F8" s="74">
        <f>+F9+F10+F11</f>
        <v>69930756588</v>
      </c>
      <c r="G8" s="74">
        <f>+G9+G10+G11</f>
        <v>69930756588</v>
      </c>
      <c r="K8" s="42">
        <v>-464220166</v>
      </c>
      <c r="N8" s="42">
        <v>38081602</v>
      </c>
      <c r="O8" s="42">
        <v>38081602</v>
      </c>
      <c r="P8" s="42"/>
      <c r="S8" s="73">
        <f>SUM(S5:S7)</f>
        <v>66704458065</v>
      </c>
      <c r="T8" s="73">
        <f>SUM(T5:T7)</f>
        <v>3188216921</v>
      </c>
      <c r="U8" s="73">
        <f>SUM(U5:U7)</f>
        <v>69892674986</v>
      </c>
      <c r="V8" s="73">
        <f>SUM(V5:V7)</f>
        <v>69892674986</v>
      </c>
      <c r="W8" s="73">
        <f>SUM(W5:W7)</f>
        <v>69892674986</v>
      </c>
    </row>
    <row r="9" spans="1:27" x14ac:dyDescent="0.25">
      <c r="A9" s="122" t="s">
        <v>7</v>
      </c>
      <c r="B9" s="122"/>
      <c r="C9" s="122"/>
      <c r="D9" s="122"/>
      <c r="E9" s="42">
        <f>+E40</f>
        <v>38971384519</v>
      </c>
      <c r="F9" s="42">
        <f>+F40</f>
        <v>38398051028</v>
      </c>
      <c r="G9" s="42">
        <f>+G40</f>
        <v>38398051028</v>
      </c>
      <c r="K9" s="73">
        <f>SUM(K7:K8)</f>
        <v>66240237899</v>
      </c>
      <c r="N9" s="73">
        <f>SUM(N7:N8)</f>
        <v>69930756588</v>
      </c>
      <c r="O9" s="73">
        <f>SUM(O7:O8)</f>
        <v>69930756588</v>
      </c>
    </row>
    <row r="10" spans="1:27" ht="14.1" customHeight="1" x14ac:dyDescent="0.25">
      <c r="A10" s="122" t="s">
        <v>8</v>
      </c>
      <c r="B10" s="122"/>
      <c r="C10" s="122"/>
      <c r="D10" s="122"/>
      <c r="E10" s="42">
        <f>+E51</f>
        <v>27733073546</v>
      </c>
      <c r="F10" s="42">
        <f>+F51</f>
        <v>31494623958</v>
      </c>
      <c r="G10" s="42">
        <f>+G51</f>
        <v>31494623958</v>
      </c>
      <c r="V10" s="42">
        <v>38081602</v>
      </c>
      <c r="W10" s="42">
        <v>38081602</v>
      </c>
    </row>
    <row r="11" spans="1:27" ht="17.100000000000001" customHeight="1" x14ac:dyDescent="0.25">
      <c r="A11" s="122" t="s">
        <v>9</v>
      </c>
      <c r="B11" s="122"/>
      <c r="C11" s="122"/>
      <c r="D11" s="122"/>
      <c r="E11" s="42">
        <f>+E36</f>
        <v>-464220166</v>
      </c>
      <c r="F11" s="42">
        <f>+F36</f>
        <v>38081602</v>
      </c>
      <c r="G11" s="42">
        <f>+G36</f>
        <v>38081602</v>
      </c>
      <c r="I11" s="131" t="s">
        <v>17</v>
      </c>
      <c r="J11" s="132"/>
      <c r="K11" s="144" t="s">
        <v>85</v>
      </c>
      <c r="L11" s="145"/>
      <c r="M11" s="145"/>
      <c r="N11" s="145"/>
      <c r="O11" s="145"/>
    </row>
    <row r="12" spans="1:27" ht="14.1" customHeight="1" x14ac:dyDescent="0.25">
      <c r="A12" s="121" t="s">
        <v>112</v>
      </c>
      <c r="B12" s="121"/>
      <c r="C12" s="121"/>
      <c r="D12" s="121"/>
      <c r="E12" s="74">
        <f>+E13+E14</f>
        <v>66240237899</v>
      </c>
      <c r="F12" s="74">
        <f>+F13+F14</f>
        <v>71143865596</v>
      </c>
      <c r="G12" s="74">
        <f>+G13+G14</f>
        <v>70742004491</v>
      </c>
      <c r="I12" s="133"/>
      <c r="J12" s="134"/>
      <c r="K12" s="140" t="s">
        <v>18</v>
      </c>
      <c r="L12" s="75" t="s">
        <v>86</v>
      </c>
      <c r="M12" s="140" t="s">
        <v>87</v>
      </c>
      <c r="N12" s="131" t="s">
        <v>3</v>
      </c>
      <c r="O12" s="131" t="s">
        <v>6</v>
      </c>
      <c r="V12" s="73">
        <f>SUM(V8:V11)</f>
        <v>69930756588</v>
      </c>
      <c r="W12" s="73">
        <f>SUM(W8:W11)</f>
        <v>69930756588</v>
      </c>
    </row>
    <row r="13" spans="1:27" x14ac:dyDescent="0.25">
      <c r="A13" s="122" t="s">
        <v>10</v>
      </c>
      <c r="B13" s="122"/>
      <c r="C13" s="122"/>
      <c r="D13" s="122"/>
      <c r="E13" s="42">
        <f>+E44</f>
        <v>38557311363</v>
      </c>
      <c r="F13" s="42">
        <f>+F44</f>
        <v>40821165324</v>
      </c>
      <c r="G13" s="42">
        <f>+G44</f>
        <v>40422394657</v>
      </c>
      <c r="I13" s="135"/>
      <c r="J13" s="136"/>
      <c r="K13" s="141"/>
      <c r="L13" s="76" t="s">
        <v>88</v>
      </c>
      <c r="M13" s="141"/>
      <c r="N13" s="135"/>
      <c r="O13" s="135"/>
    </row>
    <row r="14" spans="1:27" ht="16.5" customHeight="1" x14ac:dyDescent="0.25">
      <c r="A14" s="122" t="s">
        <v>11</v>
      </c>
      <c r="B14" s="122"/>
      <c r="C14" s="122"/>
      <c r="D14" s="122"/>
      <c r="E14" s="42">
        <f>+E55</f>
        <v>27682926536</v>
      </c>
      <c r="F14" s="42">
        <f>+F55</f>
        <v>30322700272</v>
      </c>
      <c r="G14" s="42">
        <f>+G55</f>
        <v>30319609834</v>
      </c>
      <c r="I14" s="137" t="s">
        <v>83</v>
      </c>
      <c r="J14" s="138"/>
      <c r="K14" s="77">
        <v>38971384519</v>
      </c>
      <c r="L14" s="77">
        <v>7499398997</v>
      </c>
      <c r="M14" s="77">
        <v>46470783516</v>
      </c>
      <c r="N14" s="78">
        <v>46391846650</v>
      </c>
      <c r="O14" s="78">
        <v>45993075983</v>
      </c>
    </row>
    <row r="15" spans="1:27" x14ac:dyDescent="0.25">
      <c r="A15" s="122" t="s">
        <v>113</v>
      </c>
      <c r="B15" s="122"/>
      <c r="C15" s="122"/>
      <c r="D15" s="122"/>
      <c r="E15" s="79">
        <f>+E16+E17</f>
        <v>0</v>
      </c>
      <c r="F15" s="80">
        <f>+F16+F17</f>
        <v>0</v>
      </c>
      <c r="G15" s="81">
        <f>+G16+G17</f>
        <v>0</v>
      </c>
    </row>
    <row r="16" spans="1:27" x14ac:dyDescent="0.25">
      <c r="A16" s="122" t="s">
        <v>12</v>
      </c>
      <c r="B16" s="122"/>
      <c r="C16" s="122"/>
      <c r="D16" s="122"/>
      <c r="E16" s="79">
        <f>+E45</f>
        <v>0</v>
      </c>
      <c r="F16" s="82">
        <f>+F45</f>
        <v>0</v>
      </c>
      <c r="G16" s="83">
        <f>+G45</f>
        <v>0</v>
      </c>
      <c r="I16" s="129" t="s">
        <v>84</v>
      </c>
      <c r="J16" s="130"/>
      <c r="K16" s="47">
        <v>27733073546</v>
      </c>
      <c r="L16" s="47">
        <v>3059688211</v>
      </c>
      <c r="M16" s="47">
        <v>30792761757</v>
      </c>
      <c r="N16" s="44">
        <v>30392340625</v>
      </c>
      <c r="O16" s="44">
        <v>30389250187</v>
      </c>
    </row>
    <row r="17" spans="1:15" x14ac:dyDescent="0.25">
      <c r="A17" s="122" t="s">
        <v>13</v>
      </c>
      <c r="B17" s="122"/>
      <c r="C17" s="122"/>
      <c r="D17" s="122"/>
      <c r="E17" s="84">
        <f>+E56</f>
        <v>0</v>
      </c>
      <c r="F17" s="82">
        <f>+F56</f>
        <v>0</v>
      </c>
      <c r="G17" s="83">
        <f>+G56</f>
        <v>0</v>
      </c>
      <c r="K17" s="73">
        <f>SUM(K14:K16)</f>
        <v>66704458065</v>
      </c>
      <c r="L17" s="73">
        <f>SUM(L14:L16)</f>
        <v>10559087208</v>
      </c>
      <c r="M17" s="73">
        <f>SUM(M14:M16)</f>
        <v>77263545273</v>
      </c>
      <c r="N17" s="73">
        <f>SUM(N14:N16)</f>
        <v>76784187275</v>
      </c>
      <c r="O17" s="73">
        <f>SUM(O14:O16)</f>
        <v>76382326170</v>
      </c>
    </row>
    <row r="18" spans="1:15" x14ac:dyDescent="0.25">
      <c r="A18" s="121" t="s">
        <v>14</v>
      </c>
      <c r="B18" s="121"/>
      <c r="C18" s="121"/>
      <c r="D18" s="121"/>
      <c r="E18" s="74">
        <f>+E8-E12+E15</f>
        <v>0</v>
      </c>
      <c r="F18" s="74">
        <f>+F8-F12+F15</f>
        <v>-1213109008</v>
      </c>
      <c r="G18" s="74">
        <f>+G8-G12+G15</f>
        <v>-811247903</v>
      </c>
      <c r="L18" s="73"/>
      <c r="M18" s="73"/>
    </row>
    <row r="19" spans="1:15" x14ac:dyDescent="0.25">
      <c r="A19" s="121" t="s">
        <v>15</v>
      </c>
      <c r="B19" s="121"/>
      <c r="C19" s="121"/>
      <c r="D19" s="121"/>
      <c r="E19" s="74">
        <f>+E18-E11</f>
        <v>464220166</v>
      </c>
      <c r="F19" s="74">
        <f>+F18-F11</f>
        <v>-1251190610</v>
      </c>
      <c r="G19" s="74">
        <f>+G18-G11</f>
        <v>-849329505</v>
      </c>
      <c r="L19" s="73"/>
      <c r="M19" s="73"/>
      <c r="N19" s="85">
        <v>5640321679</v>
      </c>
      <c r="O19" s="85">
        <v>5640321679</v>
      </c>
    </row>
    <row r="20" spans="1:15" ht="28.5" customHeight="1" x14ac:dyDescent="0.25">
      <c r="A20" s="121" t="s">
        <v>16</v>
      </c>
      <c r="B20" s="121"/>
      <c r="C20" s="121"/>
      <c r="D20" s="121"/>
      <c r="E20" s="74">
        <f>+E19-E15</f>
        <v>464220166</v>
      </c>
      <c r="F20" s="74">
        <f>+F19-F15</f>
        <v>-1251190610</v>
      </c>
      <c r="G20" s="74">
        <f>+G19-G15</f>
        <v>-849329505</v>
      </c>
      <c r="N20" s="73">
        <f>N17-N19</f>
        <v>71143865596</v>
      </c>
      <c r="O20" s="73">
        <f>O17-O19</f>
        <v>70742004491</v>
      </c>
    </row>
    <row r="21" spans="1:15" ht="14.25" customHeight="1" x14ac:dyDescent="0.25">
      <c r="A21" s="118"/>
      <c r="B21" s="118"/>
      <c r="C21" s="118"/>
      <c r="D21" s="118"/>
      <c r="E21" s="118"/>
      <c r="F21" s="118"/>
      <c r="G21" s="118"/>
      <c r="N21" s="73"/>
      <c r="O21" s="73"/>
    </row>
    <row r="22" spans="1:15" ht="19.5" customHeight="1" x14ac:dyDescent="0.25">
      <c r="A22" s="120" t="s">
        <v>17</v>
      </c>
      <c r="B22" s="120"/>
      <c r="C22" s="120"/>
      <c r="D22" s="120"/>
      <c r="E22" s="109" t="s">
        <v>18</v>
      </c>
      <c r="F22" s="109" t="s">
        <v>3</v>
      </c>
      <c r="G22" s="109" t="s">
        <v>6</v>
      </c>
      <c r="J22" s="73">
        <f>F8-F12</f>
        <v>-1213109008</v>
      </c>
      <c r="K22" s="83">
        <f>G8-G12</f>
        <v>-811247903</v>
      </c>
      <c r="L22" s="85"/>
      <c r="M22" s="85"/>
    </row>
    <row r="23" spans="1:15" ht="18.600000000000001" customHeight="1" x14ac:dyDescent="0.25">
      <c r="A23" s="121" t="s">
        <v>19</v>
      </c>
      <c r="B23" s="121"/>
      <c r="C23" s="121"/>
      <c r="D23" s="121"/>
      <c r="E23" s="74">
        <v>533113742</v>
      </c>
      <c r="F23" s="74">
        <f>+F24+F25</f>
        <v>452081128</v>
      </c>
      <c r="G23" s="74">
        <f>+G24+G25</f>
        <v>452081128</v>
      </c>
    </row>
    <row r="24" spans="1:15" x14ac:dyDescent="0.25">
      <c r="A24" s="122" t="s">
        <v>20</v>
      </c>
      <c r="B24" s="122"/>
      <c r="C24" s="122"/>
      <c r="D24" s="122"/>
      <c r="E24" s="73">
        <v>319339757</v>
      </c>
      <c r="F24" s="42">
        <v>263349479</v>
      </c>
      <c r="G24" s="42">
        <v>263349479</v>
      </c>
      <c r="J24" s="73" t="e">
        <f>#REF!+F23</f>
        <v>#REF!</v>
      </c>
      <c r="K24" s="86" t="e">
        <f>#REF!+G23</f>
        <v>#REF!</v>
      </c>
    </row>
    <row r="25" spans="1:15" ht="18" customHeight="1" x14ac:dyDescent="0.25">
      <c r="A25" s="122" t="s">
        <v>21</v>
      </c>
      <c r="B25" s="122"/>
      <c r="C25" s="122"/>
      <c r="D25" s="122"/>
      <c r="E25" s="87">
        <v>213773985</v>
      </c>
      <c r="F25" s="88">
        <v>188731649</v>
      </c>
      <c r="G25" s="88">
        <v>188731649</v>
      </c>
    </row>
    <row r="26" spans="1:15" ht="18" customHeight="1" x14ac:dyDescent="0.25">
      <c r="A26" s="121" t="s">
        <v>22</v>
      </c>
      <c r="B26" s="121"/>
      <c r="C26" s="121"/>
      <c r="D26" s="121"/>
      <c r="E26" s="74">
        <f>+E20+E23</f>
        <v>997333908</v>
      </c>
      <c r="F26" s="74">
        <f>+F20+F23</f>
        <v>-799109482</v>
      </c>
      <c r="G26" s="74">
        <f>+G20+G23</f>
        <v>-397248377</v>
      </c>
    </row>
    <row r="27" spans="1:15" ht="14.25" customHeight="1" x14ac:dyDescent="0.25">
      <c r="A27" s="119"/>
      <c r="B27" s="119"/>
      <c r="C27" s="119"/>
      <c r="D27" s="119"/>
      <c r="E27" s="119"/>
      <c r="F27" s="119"/>
      <c r="G27" s="119"/>
      <c r="L27" s="73"/>
      <c r="M27" s="73"/>
    </row>
    <row r="28" spans="1:15" ht="15" customHeight="1" x14ac:dyDescent="0.25">
      <c r="A28" s="120" t="s">
        <v>17</v>
      </c>
      <c r="B28" s="120"/>
      <c r="C28" s="120"/>
      <c r="D28" s="120"/>
      <c r="E28" s="109" t="s">
        <v>2</v>
      </c>
      <c r="F28" s="120" t="s">
        <v>3</v>
      </c>
      <c r="G28" s="109" t="s">
        <v>23</v>
      </c>
    </row>
    <row r="29" spans="1:15" ht="15" customHeight="1" x14ac:dyDescent="0.25">
      <c r="A29" s="120"/>
      <c r="B29" s="120"/>
      <c r="C29" s="120"/>
      <c r="D29" s="120"/>
      <c r="E29" s="109" t="s">
        <v>18</v>
      </c>
      <c r="F29" s="120"/>
      <c r="G29" s="109" t="s">
        <v>6</v>
      </c>
    </row>
    <row r="30" spans="1:15" ht="14.25" customHeight="1" x14ac:dyDescent="0.25">
      <c r="A30" s="121" t="s">
        <v>24</v>
      </c>
      <c r="B30" s="121"/>
      <c r="C30" s="121"/>
      <c r="D30" s="121"/>
      <c r="E30" s="84">
        <f>+E31+E32</f>
        <v>0</v>
      </c>
      <c r="F30" s="42">
        <v>5678403281</v>
      </c>
      <c r="G30" s="42">
        <v>5678403281</v>
      </c>
    </row>
    <row r="31" spans="1:15" x14ac:dyDescent="0.25">
      <c r="A31" s="122" t="s">
        <v>25</v>
      </c>
      <c r="B31" s="122"/>
      <c r="C31" s="122"/>
      <c r="D31" s="122"/>
      <c r="E31" s="42">
        <f>+E42</f>
        <v>0</v>
      </c>
      <c r="F31" s="42">
        <f>+F42</f>
        <v>5678403281</v>
      </c>
      <c r="G31" s="42">
        <f>+G42</f>
        <v>5678403281</v>
      </c>
      <c r="J31" s="89"/>
    </row>
    <row r="32" spans="1:15" x14ac:dyDescent="0.25">
      <c r="A32" s="122" t="s">
        <v>26</v>
      </c>
      <c r="B32" s="122"/>
      <c r="C32" s="122"/>
      <c r="D32" s="122"/>
      <c r="E32" s="84">
        <f>+E53</f>
        <v>0</v>
      </c>
      <c r="F32" s="84">
        <f>+F53</f>
        <v>0</v>
      </c>
      <c r="G32" s="84">
        <f>+G53</f>
        <v>0</v>
      </c>
    </row>
    <row r="33" spans="1:18" x14ac:dyDescent="0.25">
      <c r="A33" s="121" t="s">
        <v>27</v>
      </c>
      <c r="B33" s="121"/>
      <c r="C33" s="121"/>
      <c r="D33" s="121"/>
      <c r="E33" s="83">
        <f>+E34+E35</f>
        <v>464220166</v>
      </c>
      <c r="F33" s="116">
        <v>5640321679</v>
      </c>
      <c r="G33" s="116">
        <v>5640321679</v>
      </c>
    </row>
    <row r="34" spans="1:18" x14ac:dyDescent="0.25">
      <c r="A34" s="122" t="s">
        <v>28</v>
      </c>
      <c r="B34" s="122"/>
      <c r="C34" s="122"/>
      <c r="D34" s="122"/>
      <c r="E34" s="42">
        <f>+E43</f>
        <v>414073156</v>
      </c>
      <c r="F34" s="115">
        <v>5570681326</v>
      </c>
      <c r="G34" s="115">
        <v>5570681326</v>
      </c>
      <c r="I34" s="91"/>
      <c r="J34" s="91"/>
      <c r="K34" s="92">
        <v>414073156</v>
      </c>
      <c r="L34" s="87">
        <v>5156608170</v>
      </c>
      <c r="M34" s="87">
        <v>5570681326</v>
      </c>
      <c r="N34" s="90">
        <v>5570681326</v>
      </c>
      <c r="O34" s="90">
        <v>5570681326</v>
      </c>
      <c r="P34" s="93"/>
      <c r="R34" s="93"/>
    </row>
    <row r="35" spans="1:18" x14ac:dyDescent="0.25">
      <c r="A35" s="122" t="s">
        <v>29</v>
      </c>
      <c r="B35" s="122"/>
      <c r="C35" s="122"/>
      <c r="D35" s="122"/>
      <c r="E35" s="42">
        <f>+E54</f>
        <v>50147010</v>
      </c>
      <c r="F35" s="112">
        <v>69640353</v>
      </c>
      <c r="G35" s="112">
        <v>69640353</v>
      </c>
      <c r="N35" s="73">
        <f>F34-N34</f>
        <v>0</v>
      </c>
      <c r="O35" s="73">
        <f>G34-O34</f>
        <v>0</v>
      </c>
    </row>
    <row r="36" spans="1:18" ht="10.5" customHeight="1" x14ac:dyDescent="0.25">
      <c r="A36" s="121" t="s">
        <v>30</v>
      </c>
      <c r="B36" s="121"/>
      <c r="C36" s="121"/>
      <c r="D36" s="121"/>
      <c r="E36" s="94">
        <f>+E30-E33</f>
        <v>-464220166</v>
      </c>
      <c r="F36" s="94">
        <f>F31-F33</f>
        <v>38081602</v>
      </c>
      <c r="G36" s="94">
        <f>+G30-G33</f>
        <v>38081602</v>
      </c>
    </row>
    <row r="37" spans="1:18" ht="16.5" customHeight="1" x14ac:dyDescent="0.25">
      <c r="A37" s="118"/>
      <c r="B37" s="118"/>
      <c r="C37" s="118"/>
      <c r="D37" s="118"/>
      <c r="E37" s="118"/>
      <c r="F37" s="118"/>
      <c r="G37" s="118"/>
    </row>
    <row r="38" spans="1:18" ht="15.95" customHeight="1" x14ac:dyDescent="0.25">
      <c r="A38" s="120" t="s">
        <v>17</v>
      </c>
      <c r="B38" s="120"/>
      <c r="C38" s="120"/>
      <c r="D38" s="120"/>
      <c r="E38" s="109" t="s">
        <v>2</v>
      </c>
      <c r="F38" s="120" t="s">
        <v>3</v>
      </c>
      <c r="G38" s="109" t="s">
        <v>23</v>
      </c>
      <c r="K38" s="69">
        <v>38971384519</v>
      </c>
      <c r="L38" s="69">
        <v>-573333491</v>
      </c>
      <c r="M38" s="69">
        <v>38398051028</v>
      </c>
      <c r="N38" s="70">
        <v>38398051028</v>
      </c>
      <c r="O38" s="70">
        <v>38398051028</v>
      </c>
    </row>
    <row r="39" spans="1:18" ht="16.5" customHeight="1" x14ac:dyDescent="0.25">
      <c r="A39" s="120"/>
      <c r="B39" s="120"/>
      <c r="C39" s="120"/>
      <c r="D39" s="120"/>
      <c r="E39" s="109" t="s">
        <v>18</v>
      </c>
      <c r="F39" s="120"/>
      <c r="G39" s="109" t="s">
        <v>6</v>
      </c>
      <c r="I39" s="127" t="s">
        <v>79</v>
      </c>
      <c r="J39" s="128"/>
      <c r="K39" s="126">
        <v>38971384519</v>
      </c>
      <c r="L39" s="126">
        <v>-573333491</v>
      </c>
      <c r="M39" s="126">
        <v>38398051028</v>
      </c>
      <c r="N39" s="70">
        <v>38398051028</v>
      </c>
      <c r="O39" s="70">
        <v>38398051028</v>
      </c>
      <c r="P39" s="71"/>
      <c r="R39" s="71"/>
    </row>
    <row r="40" spans="1:18" s="95" customFormat="1" x14ac:dyDescent="0.25">
      <c r="A40" s="122" t="s">
        <v>31</v>
      </c>
      <c r="B40" s="122"/>
      <c r="C40" s="122"/>
      <c r="D40" s="122"/>
      <c r="E40" s="110">
        <v>38971384519</v>
      </c>
      <c r="F40" s="113">
        <v>38398051028</v>
      </c>
      <c r="G40" s="113">
        <v>38398051028</v>
      </c>
      <c r="I40" s="127" t="s">
        <v>80</v>
      </c>
      <c r="J40" s="128"/>
      <c r="K40" s="126"/>
      <c r="L40" s="126"/>
      <c r="M40" s="126"/>
      <c r="N40" s="70"/>
      <c r="O40" s="72"/>
      <c r="P40" s="71"/>
      <c r="Q40" s="70"/>
      <c r="R40" s="71"/>
    </row>
    <row r="41" spans="1:18" s="95" customFormat="1" ht="25.5" customHeight="1" x14ac:dyDescent="0.25">
      <c r="A41" s="122" t="s">
        <v>32</v>
      </c>
      <c r="B41" s="122"/>
      <c r="C41" s="122"/>
      <c r="D41" s="122"/>
      <c r="E41" s="110">
        <f>E42-E43</f>
        <v>-414073156</v>
      </c>
      <c r="F41" s="110">
        <f>F42-F43</f>
        <v>107721955</v>
      </c>
      <c r="G41" s="110">
        <f>G42-G43</f>
        <v>107721955</v>
      </c>
    </row>
    <row r="42" spans="1:18" s="95" customFormat="1" x14ac:dyDescent="0.25">
      <c r="A42" s="122" t="s">
        <v>33</v>
      </c>
      <c r="B42" s="122"/>
      <c r="C42" s="122"/>
      <c r="D42" s="122"/>
      <c r="E42" s="42">
        <v>0</v>
      </c>
      <c r="F42" s="114">
        <v>5678403281</v>
      </c>
      <c r="G42" s="114">
        <v>5678403281</v>
      </c>
      <c r="K42" s="77">
        <v>38971384519</v>
      </c>
      <c r="L42" s="77">
        <v>7499398997</v>
      </c>
      <c r="M42" s="77">
        <v>46470783516</v>
      </c>
      <c r="N42" s="78">
        <v>46391846650</v>
      </c>
      <c r="O42" s="78">
        <v>45993075983</v>
      </c>
    </row>
    <row r="43" spans="1:18" s="95" customFormat="1" x14ac:dyDescent="0.25">
      <c r="A43" s="122" t="s">
        <v>34</v>
      </c>
      <c r="B43" s="122"/>
      <c r="C43" s="122"/>
      <c r="D43" s="122"/>
      <c r="E43" s="114">
        <v>414073156</v>
      </c>
      <c r="F43" s="115">
        <v>5570681326</v>
      </c>
      <c r="G43" s="115">
        <v>5570681326</v>
      </c>
      <c r="I43" s="137" t="s">
        <v>83</v>
      </c>
      <c r="J43" s="138"/>
      <c r="K43" s="77">
        <v>38971384519</v>
      </c>
      <c r="L43" s="77">
        <v>7499398997</v>
      </c>
      <c r="M43" s="77">
        <v>46470783516</v>
      </c>
      <c r="N43" s="78">
        <v>46391846650</v>
      </c>
      <c r="O43" s="78">
        <v>45993075983</v>
      </c>
    </row>
    <row r="44" spans="1:18" s="95" customFormat="1" x14ac:dyDescent="0.25">
      <c r="A44" s="122" t="s">
        <v>35</v>
      </c>
      <c r="B44" s="122"/>
      <c r="C44" s="122"/>
      <c r="D44" s="122"/>
      <c r="E44" s="42">
        <v>38557311363</v>
      </c>
      <c r="F44" s="111">
        <v>40821165324</v>
      </c>
      <c r="G44" s="111">
        <v>40422394657</v>
      </c>
      <c r="K44" s="95" t="e">
        <f>K43-#REF!</f>
        <v>#REF!</v>
      </c>
      <c r="N44" s="95" t="e">
        <f>N43-#REF!</f>
        <v>#REF!</v>
      </c>
      <c r="O44" s="95" t="e">
        <f>O43-#REF!</f>
        <v>#REF!</v>
      </c>
    </row>
    <row r="45" spans="1:18" s="95" customFormat="1" x14ac:dyDescent="0.25">
      <c r="A45" s="122" t="s">
        <v>36</v>
      </c>
      <c r="B45" s="122"/>
      <c r="C45" s="122"/>
      <c r="D45" s="122"/>
      <c r="E45" s="42">
        <v>0</v>
      </c>
      <c r="F45" s="42">
        <v>0</v>
      </c>
      <c r="G45" s="42">
        <f>+F45</f>
        <v>0</v>
      </c>
      <c r="L45" s="85"/>
      <c r="N45" s="96" t="e">
        <f>N34-#REF!</f>
        <v>#REF!</v>
      </c>
      <c r="O45" s="96" t="e">
        <f>O34-#REF!</f>
        <v>#REF!</v>
      </c>
    </row>
    <row r="46" spans="1:18" s="95" customFormat="1" x14ac:dyDescent="0.25">
      <c r="A46" s="121" t="s">
        <v>37</v>
      </c>
      <c r="B46" s="121"/>
      <c r="C46" s="121"/>
      <c r="D46" s="121"/>
      <c r="E46" s="74">
        <f>+E40+E41-E44+E45</f>
        <v>0</v>
      </c>
      <c r="F46" s="74">
        <f>+F40+F41-F44+F45</f>
        <v>-2315392341</v>
      </c>
      <c r="G46" s="74">
        <f>+G40+G41-G44+G45</f>
        <v>-1916621674</v>
      </c>
    </row>
    <row r="47" spans="1:18" s="95" customFormat="1" x14ac:dyDescent="0.25">
      <c r="A47" s="121" t="s">
        <v>38</v>
      </c>
      <c r="B47" s="121"/>
      <c r="C47" s="121"/>
      <c r="D47" s="121"/>
      <c r="E47" s="74">
        <f>+E46-E41</f>
        <v>414073156</v>
      </c>
      <c r="F47" s="74">
        <f>+F46-F41</f>
        <v>-2423114296</v>
      </c>
      <c r="G47" s="74">
        <f>+G46-G41</f>
        <v>-2024343629</v>
      </c>
      <c r="K47" s="126"/>
      <c r="L47" s="126"/>
      <c r="M47" s="126"/>
      <c r="N47" s="70"/>
      <c r="O47" s="70"/>
    </row>
    <row r="48" spans="1:18" s="95" customFormat="1" ht="20.25" customHeight="1" x14ac:dyDescent="0.25">
      <c r="A48" s="118"/>
      <c r="B48" s="118"/>
      <c r="C48" s="118"/>
      <c r="D48" s="118"/>
      <c r="E48" s="118"/>
      <c r="F48" s="118"/>
      <c r="G48" s="118"/>
      <c r="K48" s="126"/>
      <c r="L48" s="126"/>
      <c r="M48" s="126"/>
      <c r="N48" s="70"/>
      <c r="O48" s="72"/>
    </row>
    <row r="49" spans="1:19" s="95" customFormat="1" ht="14.1" customHeight="1" x14ac:dyDescent="0.25">
      <c r="A49" s="120" t="s">
        <v>17</v>
      </c>
      <c r="B49" s="120"/>
      <c r="C49" s="120"/>
      <c r="D49" s="120"/>
      <c r="E49" s="117" t="s">
        <v>2</v>
      </c>
      <c r="F49" s="120" t="s">
        <v>3</v>
      </c>
      <c r="G49" s="109" t="s">
        <v>23</v>
      </c>
      <c r="K49" s="126"/>
      <c r="L49" s="126"/>
      <c r="M49" s="126"/>
      <c r="N49" s="70"/>
      <c r="O49" s="72"/>
    </row>
    <row r="50" spans="1:19" s="95" customFormat="1" ht="23.45" customHeight="1" x14ac:dyDescent="0.25">
      <c r="A50" s="120"/>
      <c r="B50" s="120"/>
      <c r="C50" s="120"/>
      <c r="D50" s="120"/>
      <c r="E50" s="117" t="s">
        <v>18</v>
      </c>
      <c r="F50" s="120"/>
      <c r="G50" s="109" t="s">
        <v>6</v>
      </c>
      <c r="N50" s="70">
        <v>31494623958</v>
      </c>
      <c r="O50" s="70">
        <v>31494623958</v>
      </c>
    </row>
    <row r="51" spans="1:19" s="95" customFormat="1" ht="15.75" customHeight="1" x14ac:dyDescent="0.25">
      <c r="A51" s="122" t="s">
        <v>39</v>
      </c>
      <c r="B51" s="122"/>
      <c r="C51" s="122"/>
      <c r="D51" s="122"/>
      <c r="E51" s="110">
        <v>27733073546</v>
      </c>
      <c r="F51" s="110">
        <v>31494623958</v>
      </c>
      <c r="G51" s="111">
        <v>31494623958</v>
      </c>
      <c r="I51" s="127" t="s">
        <v>81</v>
      </c>
      <c r="J51" s="128"/>
      <c r="K51" s="126">
        <v>27733073546</v>
      </c>
      <c r="L51" s="126">
        <v>3761550412</v>
      </c>
      <c r="M51" s="126">
        <v>31494623958</v>
      </c>
      <c r="N51" s="70">
        <v>31494623958</v>
      </c>
      <c r="O51" s="70">
        <v>31494623958</v>
      </c>
      <c r="P51" s="71"/>
    </row>
    <row r="52" spans="1:19" s="95" customFormat="1" ht="25.5" customHeight="1" x14ac:dyDescent="0.25">
      <c r="A52" s="122" t="s">
        <v>40</v>
      </c>
      <c r="B52" s="122"/>
      <c r="C52" s="122"/>
      <c r="D52" s="122"/>
      <c r="E52" s="110">
        <v>-50147010</v>
      </c>
      <c r="F52" s="110">
        <v>-69640353</v>
      </c>
      <c r="G52" s="111">
        <v>-69640353</v>
      </c>
      <c r="I52" s="127" t="s">
        <v>82</v>
      </c>
      <c r="J52" s="128"/>
      <c r="K52" s="126"/>
      <c r="L52" s="126"/>
      <c r="M52" s="126"/>
      <c r="N52" s="70"/>
      <c r="O52" s="70"/>
      <c r="P52" s="71"/>
    </row>
    <row r="53" spans="1:19" s="95" customFormat="1" x14ac:dyDescent="0.25">
      <c r="A53" s="122" t="s">
        <v>41</v>
      </c>
      <c r="B53" s="122"/>
      <c r="C53" s="122"/>
      <c r="D53" s="122"/>
      <c r="E53" s="46">
        <v>0</v>
      </c>
      <c r="F53" s="42">
        <v>0</v>
      </c>
      <c r="G53" s="42">
        <v>0</v>
      </c>
      <c r="I53" s="129" t="s">
        <v>84</v>
      </c>
      <c r="J53" s="130"/>
      <c r="K53" s="47">
        <v>27733073546</v>
      </c>
      <c r="L53" s="47">
        <v>3059688211</v>
      </c>
      <c r="M53" s="47">
        <v>30792761757</v>
      </c>
      <c r="N53" s="44">
        <v>30392340625</v>
      </c>
      <c r="O53" s="44">
        <v>30389250187</v>
      </c>
    </row>
    <row r="54" spans="1:19" s="95" customFormat="1" x14ac:dyDescent="0.25">
      <c r="A54" s="122" t="s">
        <v>42</v>
      </c>
      <c r="B54" s="122"/>
      <c r="C54" s="122"/>
      <c r="D54" s="122"/>
      <c r="E54" s="44">
        <v>50147010</v>
      </c>
      <c r="F54" s="112">
        <v>69640353</v>
      </c>
      <c r="G54" s="112">
        <v>69640353</v>
      </c>
      <c r="K54" s="47">
        <v>50147010</v>
      </c>
      <c r="N54" s="44">
        <v>69640353</v>
      </c>
      <c r="O54" s="44">
        <v>69640353</v>
      </c>
    </row>
    <row r="55" spans="1:19" s="95" customFormat="1" x14ac:dyDescent="0.25">
      <c r="A55" s="122" t="s">
        <v>43</v>
      </c>
      <c r="B55" s="122"/>
      <c r="C55" s="122"/>
      <c r="D55" s="122"/>
      <c r="E55" s="45">
        <f>E51+E52</f>
        <v>27682926536</v>
      </c>
      <c r="F55" s="111">
        <v>30322700272</v>
      </c>
      <c r="G55" s="111">
        <v>30319609834</v>
      </c>
      <c r="K55" s="95">
        <f>K53-K54</f>
        <v>27682926536</v>
      </c>
      <c r="N55" s="95">
        <f>N53-N54</f>
        <v>30322700272</v>
      </c>
      <c r="O55" s="95">
        <f>O53-O54</f>
        <v>30319609834</v>
      </c>
    </row>
    <row r="56" spans="1:19" s="95" customFormat="1" x14ac:dyDescent="0.25">
      <c r="A56" s="122" t="s">
        <v>44</v>
      </c>
      <c r="B56" s="122"/>
      <c r="C56" s="122"/>
      <c r="D56" s="122"/>
      <c r="E56" s="49">
        <v>0</v>
      </c>
      <c r="F56" s="48">
        <v>0</v>
      </c>
      <c r="G56" s="48">
        <f>+F56</f>
        <v>0</v>
      </c>
      <c r="K56" s="47"/>
      <c r="L56" s="47"/>
      <c r="M56" s="47"/>
      <c r="N56" s="44"/>
      <c r="O56" s="44"/>
    </row>
    <row r="57" spans="1:19" s="95" customFormat="1" x14ac:dyDescent="0.25">
      <c r="A57" s="121" t="s">
        <v>45</v>
      </c>
      <c r="B57" s="121"/>
      <c r="C57" s="121"/>
      <c r="D57" s="121"/>
      <c r="E57" s="51">
        <f>+E51+E52-E55+E56</f>
        <v>0</v>
      </c>
      <c r="F57" s="50">
        <f>+F51+F52-F55+F56</f>
        <v>1102283333</v>
      </c>
      <c r="G57" s="50">
        <f>+G51+G52-G55+G56</f>
        <v>1105373771</v>
      </c>
      <c r="K57" s="73"/>
      <c r="L57" s="73"/>
      <c r="M57" s="73"/>
      <c r="N57" s="73"/>
      <c r="O57" s="73"/>
      <c r="P57" s="126"/>
    </row>
    <row r="58" spans="1:19" s="95" customFormat="1" ht="24.75" customHeight="1" x14ac:dyDescent="0.25">
      <c r="A58" s="121" t="s">
        <v>46</v>
      </c>
      <c r="B58" s="121"/>
      <c r="C58" s="121"/>
      <c r="D58" s="121"/>
      <c r="E58" s="51">
        <f>+E57-E52</f>
        <v>50147010</v>
      </c>
      <c r="F58" s="50">
        <f>+F57-F52</f>
        <v>1171923686</v>
      </c>
      <c r="G58" s="50">
        <f>+G57-G52</f>
        <v>1175014124</v>
      </c>
      <c r="P58" s="126"/>
    </row>
    <row r="59" spans="1:19" s="95" customFormat="1" ht="19.5" customHeight="1" x14ac:dyDescent="0.25">
      <c r="A59" s="53"/>
      <c r="B59" s="53"/>
      <c r="C59" s="53"/>
      <c r="D59" s="53"/>
      <c r="E59" s="52"/>
      <c r="F59" s="52"/>
      <c r="G59" s="52"/>
      <c r="I59" s="97">
        <v>46050</v>
      </c>
    </row>
    <row r="60" spans="1:19" s="95" customFormat="1" ht="17.45" customHeight="1" x14ac:dyDescent="0.25">
      <c r="A60" s="53"/>
      <c r="B60" s="53"/>
      <c r="C60" s="53"/>
      <c r="D60" s="53"/>
      <c r="E60" s="52"/>
      <c r="F60" s="52"/>
      <c r="G60" s="52"/>
      <c r="I60" s="142" t="s">
        <v>89</v>
      </c>
      <c r="J60" s="143"/>
      <c r="K60" s="146" t="s">
        <v>90</v>
      </c>
      <c r="L60" s="147"/>
      <c r="M60" s="147"/>
      <c r="N60" s="147"/>
      <c r="O60" s="147"/>
      <c r="P60" s="147"/>
      <c r="Q60" s="147"/>
      <c r="R60" s="147"/>
      <c r="S60" s="148"/>
    </row>
    <row r="61" spans="1:19" s="95" customFormat="1" ht="19.5" customHeight="1" x14ac:dyDescent="0.25">
      <c r="A61" s="53"/>
      <c r="B61" s="53"/>
      <c r="C61" s="53"/>
      <c r="D61" s="53"/>
      <c r="E61" s="52"/>
      <c r="F61" s="52"/>
      <c r="G61" s="52"/>
      <c r="I61" s="149" t="s">
        <v>91</v>
      </c>
      <c r="J61" s="150"/>
      <c r="K61" s="56" t="s">
        <v>92</v>
      </c>
      <c r="L61" s="56" t="s">
        <v>86</v>
      </c>
      <c r="M61" s="151" t="s">
        <v>87</v>
      </c>
      <c r="N61" s="57" t="s">
        <v>3</v>
      </c>
      <c r="O61" s="57" t="s">
        <v>93</v>
      </c>
      <c r="P61" s="98"/>
      <c r="Q61" s="43"/>
      <c r="R61" s="43"/>
      <c r="S61" s="66" t="s">
        <v>94</v>
      </c>
    </row>
    <row r="62" spans="1:19" s="95" customFormat="1" ht="17.100000000000001" customHeight="1" x14ac:dyDescent="0.25">
      <c r="A62" s="53"/>
      <c r="B62" s="53"/>
      <c r="C62" s="53"/>
      <c r="D62" s="53"/>
      <c r="E62" s="52"/>
      <c r="F62" s="52"/>
      <c r="G62" s="52"/>
      <c r="I62" s="153"/>
      <c r="J62" s="154"/>
      <c r="K62" s="62" t="s">
        <v>95</v>
      </c>
      <c r="L62" s="62" t="s">
        <v>88</v>
      </c>
      <c r="M62" s="152"/>
      <c r="N62" s="63"/>
      <c r="O62" s="63"/>
      <c r="P62" s="99"/>
      <c r="Q62" s="43"/>
      <c r="R62" s="43"/>
      <c r="S62" s="62" t="s">
        <v>96</v>
      </c>
    </row>
    <row r="63" spans="1:19" s="95" customFormat="1" ht="20.100000000000001" customHeight="1" x14ac:dyDescent="0.25">
      <c r="A63" s="53"/>
      <c r="B63" s="53"/>
      <c r="C63" s="53"/>
      <c r="D63" s="53"/>
      <c r="E63" s="52"/>
      <c r="F63" s="52"/>
      <c r="G63" s="52"/>
      <c r="I63" s="127" t="s">
        <v>79</v>
      </c>
      <c r="J63" s="128"/>
      <c r="K63" s="126">
        <v>38971384519</v>
      </c>
      <c r="L63" s="126">
        <v>-573351454</v>
      </c>
      <c r="M63" s="126">
        <v>38398033065</v>
      </c>
      <c r="N63" s="139">
        <v>38398033065</v>
      </c>
      <c r="O63" s="139">
        <v>38398033065</v>
      </c>
    </row>
    <row r="64" spans="1:19" s="95" customFormat="1" ht="17.45" customHeight="1" x14ac:dyDescent="0.25">
      <c r="A64" s="53"/>
      <c r="B64" s="53"/>
      <c r="C64" s="53"/>
      <c r="D64" s="53"/>
      <c r="E64" s="52"/>
      <c r="F64" s="52"/>
      <c r="G64" s="52"/>
      <c r="I64" s="127" t="s">
        <v>80</v>
      </c>
      <c r="J64" s="128"/>
      <c r="K64" s="126"/>
      <c r="L64" s="126"/>
      <c r="M64" s="126"/>
      <c r="N64" s="139"/>
      <c r="O64" s="139"/>
    </row>
    <row r="65" spans="1:19" s="95" customFormat="1" ht="35.25" customHeight="1" x14ac:dyDescent="0.25">
      <c r="A65" s="53"/>
      <c r="B65" s="53"/>
      <c r="C65" s="53"/>
      <c r="D65" s="53"/>
      <c r="E65" s="52"/>
      <c r="F65" s="52"/>
      <c r="G65" s="52"/>
      <c r="I65" s="127" t="s">
        <v>81</v>
      </c>
      <c r="J65" s="128"/>
      <c r="K65" s="126">
        <v>27733073546</v>
      </c>
      <c r="L65" s="126">
        <v>3761550412</v>
      </c>
      <c r="M65" s="126">
        <v>31494623958</v>
      </c>
      <c r="N65" s="139">
        <v>31494623958</v>
      </c>
      <c r="O65" s="139">
        <v>31494623958</v>
      </c>
    </row>
    <row r="66" spans="1:19" s="95" customFormat="1" ht="35.25" customHeight="1" x14ac:dyDescent="0.25">
      <c r="A66" s="53"/>
      <c r="B66" s="53"/>
      <c r="C66" s="53"/>
      <c r="D66" s="53"/>
      <c r="E66" s="52"/>
      <c r="F66" s="52"/>
      <c r="G66" s="52"/>
      <c r="I66" s="127"/>
      <c r="J66" s="128"/>
      <c r="K66" s="126"/>
      <c r="L66" s="126"/>
      <c r="M66" s="126"/>
      <c r="N66" s="139"/>
      <c r="O66" s="139"/>
    </row>
    <row r="67" spans="1:19" s="95" customFormat="1" ht="35.25" customHeight="1" x14ac:dyDescent="0.25">
      <c r="A67" s="53"/>
      <c r="B67" s="53"/>
      <c r="C67" s="53"/>
      <c r="D67" s="53"/>
      <c r="E67" s="52"/>
      <c r="F67" s="52"/>
      <c r="G67" s="52"/>
      <c r="I67" s="100"/>
      <c r="J67" s="100"/>
      <c r="K67" s="101">
        <f>K63+K65</f>
        <v>66704458065</v>
      </c>
      <c r="L67" s="101"/>
      <c r="M67" s="101"/>
      <c r="N67" s="101">
        <f>N63+N65</f>
        <v>69892657023</v>
      </c>
      <c r="O67" s="101">
        <f>O63+O65</f>
        <v>69892657023</v>
      </c>
    </row>
    <row r="68" spans="1:19" s="95" customFormat="1" ht="35.25" customHeight="1" x14ac:dyDescent="0.25">
      <c r="A68" s="53"/>
      <c r="B68" s="53"/>
      <c r="C68" s="53"/>
      <c r="D68" s="53"/>
      <c r="E68" s="52"/>
      <c r="F68" s="52"/>
      <c r="G68" s="52"/>
      <c r="I68" s="100"/>
      <c r="J68" s="100"/>
      <c r="K68" s="101"/>
      <c r="L68" s="101"/>
      <c r="M68" s="101"/>
      <c r="N68" s="101"/>
      <c r="O68" s="101"/>
    </row>
    <row r="69" spans="1:19" s="95" customFormat="1" ht="35.25" customHeight="1" x14ac:dyDescent="0.25">
      <c r="A69" s="53"/>
      <c r="B69" s="53"/>
      <c r="C69" s="53"/>
      <c r="D69" s="53"/>
      <c r="E69" s="52"/>
      <c r="F69" s="52"/>
      <c r="G69" s="52"/>
      <c r="I69" s="142" t="s">
        <v>89</v>
      </c>
      <c r="J69" s="143"/>
      <c r="K69" s="146" t="s">
        <v>90</v>
      </c>
      <c r="L69" s="147"/>
      <c r="M69" s="147"/>
      <c r="N69" s="147"/>
      <c r="O69" s="147"/>
      <c r="P69" s="147"/>
      <c r="Q69" s="147"/>
      <c r="R69" s="147"/>
      <c r="S69" s="148"/>
    </row>
    <row r="70" spans="1:19" s="95" customFormat="1" ht="35.25" customHeight="1" x14ac:dyDescent="0.25">
      <c r="A70" s="53"/>
      <c r="B70" s="53"/>
      <c r="C70" s="53"/>
      <c r="D70" s="53"/>
      <c r="E70" s="52"/>
      <c r="F70" s="52"/>
      <c r="G70" s="52"/>
      <c r="I70" s="149" t="s">
        <v>91</v>
      </c>
      <c r="J70" s="150"/>
      <c r="K70" s="56" t="s">
        <v>92</v>
      </c>
      <c r="L70" s="56" t="s">
        <v>86</v>
      </c>
      <c r="M70" s="151" t="s">
        <v>87</v>
      </c>
      <c r="N70" s="57" t="s">
        <v>3</v>
      </c>
      <c r="O70" s="57" t="s">
        <v>93</v>
      </c>
      <c r="P70" s="98"/>
      <c r="Q70" s="43"/>
      <c r="R70" s="43"/>
      <c r="S70" s="66" t="s">
        <v>94</v>
      </c>
    </row>
    <row r="71" spans="1:19" s="95" customFormat="1" ht="35.25" customHeight="1" x14ac:dyDescent="0.25">
      <c r="A71" s="53"/>
      <c r="B71" s="53"/>
      <c r="C71" s="53"/>
      <c r="D71" s="53"/>
      <c r="E71" s="52"/>
      <c r="F71" s="52"/>
      <c r="G71" s="52"/>
      <c r="I71" s="153"/>
      <c r="J71" s="154"/>
      <c r="K71" s="62" t="s">
        <v>95</v>
      </c>
      <c r="L71" s="62" t="s">
        <v>88</v>
      </c>
      <c r="M71" s="152"/>
      <c r="N71" s="63"/>
      <c r="O71" s="63"/>
      <c r="P71" s="99"/>
      <c r="Q71" s="43"/>
      <c r="R71" s="43"/>
      <c r="S71" s="62" t="s">
        <v>96</v>
      </c>
    </row>
    <row r="72" spans="1:19" s="95" customFormat="1" ht="35.25" customHeight="1" x14ac:dyDescent="0.25">
      <c r="A72" s="53"/>
      <c r="B72" s="53"/>
      <c r="C72" s="53"/>
      <c r="D72" s="53"/>
      <c r="E72" s="52"/>
      <c r="F72" s="52"/>
      <c r="G72" s="52"/>
      <c r="I72" s="127" t="s">
        <v>79</v>
      </c>
      <c r="J72" s="128"/>
      <c r="K72" s="126">
        <v>38971384519</v>
      </c>
      <c r="L72" s="126">
        <v>-573333491</v>
      </c>
      <c r="M72" s="126">
        <v>38398051028</v>
      </c>
      <c r="N72" s="139">
        <v>38398051028</v>
      </c>
      <c r="O72" s="139">
        <v>38398051028</v>
      </c>
    </row>
    <row r="73" spans="1:19" s="95" customFormat="1" ht="35.25" customHeight="1" x14ac:dyDescent="0.25">
      <c r="A73" s="53"/>
      <c r="B73" s="53"/>
      <c r="C73" s="53"/>
      <c r="D73" s="53"/>
      <c r="E73" s="52"/>
      <c r="F73" s="52"/>
      <c r="G73" s="52"/>
      <c r="I73" s="127" t="s">
        <v>80</v>
      </c>
      <c r="J73" s="128"/>
      <c r="K73" s="126"/>
      <c r="L73" s="126"/>
      <c r="M73" s="126"/>
      <c r="N73" s="139"/>
      <c r="O73" s="139"/>
    </row>
    <row r="74" spans="1:19" s="95" customFormat="1" ht="35.25" customHeight="1" x14ac:dyDescent="0.25">
      <c r="A74" s="53"/>
      <c r="B74" s="53"/>
      <c r="C74" s="53"/>
      <c r="D74" s="53"/>
      <c r="E74" s="52"/>
      <c r="F74" s="52"/>
      <c r="G74" s="52"/>
      <c r="I74" s="100"/>
      <c r="J74" s="100"/>
      <c r="K74" s="101"/>
      <c r="L74" s="101"/>
      <c r="M74" s="101"/>
      <c r="N74" s="101"/>
      <c r="O74" s="101"/>
    </row>
    <row r="75" spans="1:19" s="95" customFormat="1" ht="35.25" customHeight="1" x14ac:dyDescent="0.25">
      <c r="A75" s="53"/>
      <c r="B75" s="53"/>
      <c r="C75" s="53"/>
      <c r="D75" s="53"/>
      <c r="E75" s="52"/>
      <c r="F75" s="52"/>
      <c r="G75" s="52"/>
      <c r="I75" s="100"/>
      <c r="J75" s="100"/>
      <c r="K75" s="101"/>
      <c r="L75" s="101"/>
      <c r="M75" s="101"/>
      <c r="N75" s="101"/>
      <c r="O75" s="101"/>
    </row>
    <row r="76" spans="1:19" s="95" customFormat="1" ht="21.75" customHeight="1" x14ac:dyDescent="0.25">
      <c r="A76" s="123"/>
      <c r="B76" s="123"/>
      <c r="C76" s="123"/>
      <c r="D76" s="123"/>
      <c r="E76" s="102"/>
      <c r="F76" s="102"/>
      <c r="G76" s="102"/>
      <c r="I76" s="103">
        <v>46052</v>
      </c>
    </row>
    <row r="77" spans="1:19" x14ac:dyDescent="0.25">
      <c r="I77" s="142" t="s">
        <v>89</v>
      </c>
      <c r="J77" s="143"/>
      <c r="K77" s="146" t="s">
        <v>90</v>
      </c>
      <c r="L77" s="147"/>
      <c r="M77" s="147"/>
      <c r="N77" s="147"/>
      <c r="O77" s="147"/>
      <c r="P77" s="147"/>
      <c r="Q77" s="147"/>
      <c r="R77" s="147"/>
      <c r="S77" s="148"/>
    </row>
    <row r="78" spans="1:19" x14ac:dyDescent="0.25">
      <c r="I78" s="149" t="s">
        <v>91</v>
      </c>
      <c r="J78" s="150"/>
      <c r="K78" s="56" t="s">
        <v>92</v>
      </c>
      <c r="L78" s="56" t="s">
        <v>86</v>
      </c>
      <c r="M78" s="151" t="s">
        <v>87</v>
      </c>
      <c r="N78" s="57" t="s">
        <v>3</v>
      </c>
      <c r="O78" s="142" t="s">
        <v>93</v>
      </c>
      <c r="P78" s="143"/>
      <c r="S78" s="66" t="s">
        <v>94</v>
      </c>
    </row>
    <row r="79" spans="1:19" ht="23.45" customHeight="1" x14ac:dyDescent="0.25">
      <c r="G79" s="104"/>
      <c r="I79" s="153"/>
      <c r="J79" s="154"/>
      <c r="K79" s="62" t="s">
        <v>95</v>
      </c>
      <c r="L79" s="62" t="s">
        <v>88</v>
      </c>
      <c r="M79" s="152"/>
      <c r="N79" s="63"/>
      <c r="O79" s="155"/>
      <c r="P79" s="156"/>
      <c r="S79" s="62" t="s">
        <v>96</v>
      </c>
    </row>
    <row r="80" spans="1:19" x14ac:dyDescent="0.25">
      <c r="I80" s="127" t="s">
        <v>79</v>
      </c>
      <c r="J80" s="128"/>
      <c r="K80" s="69">
        <v>38971384519</v>
      </c>
      <c r="L80" s="69">
        <v>-573333491</v>
      </c>
      <c r="M80" s="69">
        <v>38398051028</v>
      </c>
      <c r="N80" s="70">
        <v>38398051028</v>
      </c>
      <c r="O80" s="70">
        <v>38398051028</v>
      </c>
      <c r="P80" s="71"/>
      <c r="R80" s="71"/>
    </row>
    <row r="81" spans="9:18" x14ac:dyDescent="0.25">
      <c r="I81" s="127" t="s">
        <v>81</v>
      </c>
      <c r="J81" s="128"/>
      <c r="K81" s="126">
        <v>27733073546</v>
      </c>
      <c r="L81" s="126">
        <v>3761550412</v>
      </c>
      <c r="M81" s="126">
        <v>31494623958</v>
      </c>
      <c r="N81" s="70">
        <v>31494623958</v>
      </c>
      <c r="O81" s="70">
        <v>31494623958</v>
      </c>
      <c r="P81" s="71"/>
      <c r="R81" s="71"/>
    </row>
    <row r="82" spans="9:18" x14ac:dyDescent="0.25">
      <c r="I82" s="127" t="s">
        <v>82</v>
      </c>
      <c r="J82" s="128"/>
      <c r="K82" s="126"/>
      <c r="L82" s="126"/>
      <c r="M82" s="126"/>
      <c r="N82" s="70"/>
      <c r="O82" s="72"/>
      <c r="P82" s="71"/>
      <c r="Q82" s="70"/>
      <c r="R82" s="71"/>
    </row>
    <row r="83" spans="9:18" x14ac:dyDescent="0.25">
      <c r="K83" s="73">
        <f>SUM(K80:K82)</f>
        <v>66704458065</v>
      </c>
      <c r="L83" s="73">
        <f>SUM(L80:L82)</f>
        <v>3188216921</v>
      </c>
      <c r="M83" s="73">
        <f>SUM(M80:M82)</f>
        <v>69892674986</v>
      </c>
      <c r="N83" s="73">
        <f>SUM(N80:N82)</f>
        <v>69892674986</v>
      </c>
      <c r="O83" s="73">
        <f>SUM(O80:O82)</f>
        <v>69892674986</v>
      </c>
    </row>
    <row r="89" spans="9:18" x14ac:dyDescent="0.25">
      <c r="I89" s="97">
        <v>46050</v>
      </c>
      <c r="J89" s="95"/>
      <c r="K89" s="95"/>
      <c r="L89" s="95"/>
      <c r="M89" s="95"/>
      <c r="N89" s="95"/>
      <c r="O89" s="95"/>
    </row>
    <row r="90" spans="9:18" x14ac:dyDescent="0.25">
      <c r="I90" s="131" t="s">
        <v>17</v>
      </c>
      <c r="J90" s="132"/>
      <c r="K90" s="144" t="s">
        <v>85</v>
      </c>
      <c r="L90" s="145"/>
      <c r="M90" s="145"/>
      <c r="N90" s="145"/>
      <c r="O90" s="145"/>
    </row>
    <row r="91" spans="9:18" x14ac:dyDescent="0.25">
      <c r="I91" s="133"/>
      <c r="J91" s="134"/>
      <c r="K91" s="140" t="s">
        <v>18</v>
      </c>
      <c r="L91" s="75" t="s">
        <v>86</v>
      </c>
      <c r="M91" s="140" t="s">
        <v>87</v>
      </c>
      <c r="N91" s="131" t="s">
        <v>3</v>
      </c>
      <c r="O91" s="131" t="s">
        <v>6</v>
      </c>
    </row>
    <row r="92" spans="9:18" x14ac:dyDescent="0.25">
      <c r="I92" s="135"/>
      <c r="J92" s="136"/>
      <c r="K92" s="141"/>
      <c r="L92" s="76" t="s">
        <v>88</v>
      </c>
      <c r="M92" s="141"/>
      <c r="N92" s="135"/>
      <c r="O92" s="135"/>
    </row>
    <row r="93" spans="9:18" x14ac:dyDescent="0.25">
      <c r="I93" s="137" t="s">
        <v>83</v>
      </c>
      <c r="J93" s="138"/>
      <c r="K93" s="77">
        <v>38971384519</v>
      </c>
      <c r="L93" s="77">
        <v>7499398997</v>
      </c>
      <c r="M93" s="77">
        <v>46470783516</v>
      </c>
      <c r="N93" s="78">
        <v>46390356034</v>
      </c>
      <c r="O93" s="78">
        <v>45993075983</v>
      </c>
    </row>
    <row r="94" spans="9:18" x14ac:dyDescent="0.25">
      <c r="I94" s="129" t="s">
        <v>84</v>
      </c>
      <c r="J94" s="130"/>
      <c r="K94" s="47">
        <v>27733073546</v>
      </c>
      <c r="L94" s="47">
        <v>3059688211</v>
      </c>
      <c r="M94" s="47">
        <v>30792761757</v>
      </c>
      <c r="N94" s="44">
        <v>30392340625</v>
      </c>
      <c r="O94" s="44">
        <v>30389250187</v>
      </c>
    </row>
    <row r="95" spans="9:18" x14ac:dyDescent="0.25">
      <c r="K95" s="73">
        <f>SUM(K93:K94)</f>
        <v>66704458065</v>
      </c>
      <c r="L95" s="73">
        <f>SUM(L93:L94)</f>
        <v>10559087208</v>
      </c>
      <c r="M95" s="73">
        <f>SUM(M93:M94)</f>
        <v>77263545273</v>
      </c>
      <c r="N95" s="73">
        <f>SUM(N93:N94)</f>
        <v>76782696659</v>
      </c>
      <c r="O95" s="73">
        <f>SUM(O93:O94)</f>
        <v>76382326170</v>
      </c>
    </row>
    <row r="99" spans="9:15" x14ac:dyDescent="0.25">
      <c r="I99" s="103">
        <v>46052</v>
      </c>
    </row>
    <row r="100" spans="9:15" x14ac:dyDescent="0.25">
      <c r="I100" s="131" t="s">
        <v>17</v>
      </c>
      <c r="J100" s="132"/>
      <c r="K100" s="144" t="s">
        <v>85</v>
      </c>
      <c r="L100" s="145"/>
      <c r="M100" s="145"/>
      <c r="N100" s="145"/>
      <c r="O100" s="145"/>
    </row>
    <row r="101" spans="9:15" x14ac:dyDescent="0.25">
      <c r="I101" s="133"/>
      <c r="J101" s="134"/>
      <c r="K101" s="140" t="s">
        <v>18</v>
      </c>
      <c r="L101" s="75" t="s">
        <v>86</v>
      </c>
      <c r="M101" s="140" t="s">
        <v>87</v>
      </c>
      <c r="N101" s="131" t="s">
        <v>3</v>
      </c>
      <c r="O101" s="131" t="s">
        <v>6</v>
      </c>
    </row>
    <row r="102" spans="9:15" x14ac:dyDescent="0.25">
      <c r="I102" s="135"/>
      <c r="J102" s="136"/>
      <c r="K102" s="141"/>
      <c r="L102" s="76" t="s">
        <v>88</v>
      </c>
      <c r="M102" s="141"/>
      <c r="N102" s="135"/>
      <c r="O102" s="135"/>
    </row>
    <row r="103" spans="9:15" x14ac:dyDescent="0.25">
      <c r="I103" s="137" t="s">
        <v>83</v>
      </c>
      <c r="J103" s="138"/>
      <c r="K103" s="77">
        <v>38971384519</v>
      </c>
      <c r="L103" s="77">
        <v>7499398997</v>
      </c>
      <c r="M103" s="77">
        <v>46470783516</v>
      </c>
      <c r="N103" s="78">
        <v>46391846650</v>
      </c>
      <c r="O103" s="78">
        <v>45993075983</v>
      </c>
    </row>
    <row r="105" spans="9:15" x14ac:dyDescent="0.25">
      <c r="I105" s="129" t="s">
        <v>84</v>
      </c>
      <c r="J105" s="130"/>
      <c r="K105" s="47">
        <v>27733073546</v>
      </c>
      <c r="L105" s="47">
        <v>3059688211</v>
      </c>
      <c r="M105" s="47">
        <v>30792761757</v>
      </c>
      <c r="N105" s="44">
        <v>30392340625</v>
      </c>
      <c r="O105" s="44">
        <v>30389250187</v>
      </c>
    </row>
    <row r="106" spans="9:15" x14ac:dyDescent="0.25">
      <c r="K106" s="73">
        <f>SUM(K103:K105)</f>
        <v>66704458065</v>
      </c>
      <c r="L106" s="73">
        <f>SUM(L103:L105)</f>
        <v>10559087208</v>
      </c>
      <c r="M106" s="73">
        <f>SUM(M103:M105)</f>
        <v>77263545273</v>
      </c>
      <c r="N106" s="73">
        <f>SUM(N103:N105)</f>
        <v>76784187275</v>
      </c>
      <c r="O106" s="73">
        <f>SUM(O103:O105)</f>
        <v>76382326170</v>
      </c>
    </row>
    <row r="108" spans="9:15" x14ac:dyDescent="0.25">
      <c r="N108" s="73">
        <f>N103-N93</f>
        <v>1490616</v>
      </c>
      <c r="O108" s="73">
        <f>O103-O93</f>
        <v>0</v>
      </c>
    </row>
    <row r="109" spans="9:15" x14ac:dyDescent="0.25">
      <c r="N109" s="73">
        <f>N105-N94</f>
        <v>0</v>
      </c>
      <c r="O109" s="73">
        <f>O105-O94</f>
        <v>0</v>
      </c>
    </row>
    <row r="110" spans="9:15" x14ac:dyDescent="0.25">
      <c r="I110" s="137"/>
      <c r="J110" s="138"/>
      <c r="K110" s="77"/>
      <c r="L110" s="77"/>
      <c r="M110" s="77"/>
      <c r="N110" s="78"/>
      <c r="O110" s="78"/>
    </row>
    <row r="117" spans="13:13" x14ac:dyDescent="0.25">
      <c r="M117" s="43">
        <v>33506847</v>
      </c>
    </row>
    <row r="118" spans="13:13" x14ac:dyDescent="0.25">
      <c r="M118" s="43">
        <v>2.1</v>
      </c>
    </row>
    <row r="119" spans="13:13" x14ac:dyDescent="0.25">
      <c r="M119" s="43">
        <f>M117*0.021</f>
        <v>703643.78700000001</v>
      </c>
    </row>
    <row r="124" spans="13:13" x14ac:dyDescent="0.25">
      <c r="M124" s="43">
        <v>5084</v>
      </c>
    </row>
    <row r="125" spans="13:13" x14ac:dyDescent="0.25">
      <c r="M125" s="43">
        <v>69893</v>
      </c>
    </row>
    <row r="126" spans="13:13" x14ac:dyDescent="0.25">
      <c r="M126" s="43">
        <f>M124/M125</f>
        <v>7.2739759346429539E-2</v>
      </c>
    </row>
  </sheetData>
  <mergeCells count="155">
    <mergeCell ref="Q1:R1"/>
    <mergeCell ref="S1:AA1"/>
    <mergeCell ref="Q2:R2"/>
    <mergeCell ref="U2:U3"/>
    <mergeCell ref="W2:X3"/>
    <mergeCell ref="Q3:R3"/>
    <mergeCell ref="Q5:R5"/>
    <mergeCell ref="Q6:R6"/>
    <mergeCell ref="S6:S7"/>
    <mergeCell ref="T6:T7"/>
    <mergeCell ref="U6:U7"/>
    <mergeCell ref="Q7:R7"/>
    <mergeCell ref="K11:O11"/>
    <mergeCell ref="K12:K13"/>
    <mergeCell ref="M12:M13"/>
    <mergeCell ref="N12:N13"/>
    <mergeCell ref="O12:O13"/>
    <mergeCell ref="I14:J14"/>
    <mergeCell ref="I16:J16"/>
    <mergeCell ref="I110:J110"/>
    <mergeCell ref="K47:K49"/>
    <mergeCell ref="L47:L49"/>
    <mergeCell ref="M47:M49"/>
    <mergeCell ref="K91:K92"/>
    <mergeCell ref="M91:M92"/>
    <mergeCell ref="N91:N92"/>
    <mergeCell ref="O91:O92"/>
    <mergeCell ref="K100:O100"/>
    <mergeCell ref="I62:J62"/>
    <mergeCell ref="K77:S77"/>
    <mergeCell ref="I78:J78"/>
    <mergeCell ref="M78:M79"/>
    <mergeCell ref="O78:P79"/>
    <mergeCell ref="I79:J79"/>
    <mergeCell ref="K63:K64"/>
    <mergeCell ref="P57:P58"/>
    <mergeCell ref="I73:J73"/>
    <mergeCell ref="I69:J69"/>
    <mergeCell ref="K69:S69"/>
    <mergeCell ref="I70:J70"/>
    <mergeCell ref="M70:M71"/>
    <mergeCell ref="I71:J71"/>
    <mergeCell ref="I72:J72"/>
    <mergeCell ref="K72:K73"/>
    <mergeCell ref="L72:L73"/>
    <mergeCell ref="M72:M73"/>
    <mergeCell ref="N72:N73"/>
    <mergeCell ref="N63:N64"/>
    <mergeCell ref="O63:O64"/>
    <mergeCell ref="I65:J65"/>
    <mergeCell ref="K65:K66"/>
    <mergeCell ref="L65:L66"/>
    <mergeCell ref="M65:M66"/>
    <mergeCell ref="N65:N66"/>
    <mergeCell ref="O65:O66"/>
    <mergeCell ref="I66:J66"/>
    <mergeCell ref="K60:S60"/>
    <mergeCell ref="I61:J61"/>
    <mergeCell ref="M61:M62"/>
    <mergeCell ref="L63:L64"/>
    <mergeCell ref="M63:M64"/>
    <mergeCell ref="O72:O73"/>
    <mergeCell ref="K101:K102"/>
    <mergeCell ref="M101:M102"/>
    <mergeCell ref="N101:N102"/>
    <mergeCell ref="O101:O102"/>
    <mergeCell ref="I52:J52"/>
    <mergeCell ref="I43:J43"/>
    <mergeCell ref="I53:J53"/>
    <mergeCell ref="I64:J64"/>
    <mergeCell ref="I77:J77"/>
    <mergeCell ref="I60:J60"/>
    <mergeCell ref="I63:J63"/>
    <mergeCell ref="K81:K82"/>
    <mergeCell ref="L81:L82"/>
    <mergeCell ref="M81:M82"/>
    <mergeCell ref="K90:O90"/>
    <mergeCell ref="I105:J105"/>
    <mergeCell ref="I100:J102"/>
    <mergeCell ref="I103:J103"/>
    <mergeCell ref="I90:J92"/>
    <mergeCell ref="I93:J93"/>
    <mergeCell ref="I94:J94"/>
    <mergeCell ref="I81:J81"/>
    <mergeCell ref="I82:J82"/>
    <mergeCell ref="I80:J80"/>
    <mergeCell ref="M39:M40"/>
    <mergeCell ref="I40:J40"/>
    <mergeCell ref="I51:J51"/>
    <mergeCell ref="K51:K52"/>
    <mergeCell ref="L51:L52"/>
    <mergeCell ref="M51:M52"/>
    <mergeCell ref="A12:D12"/>
    <mergeCell ref="A13:D13"/>
    <mergeCell ref="I39:J39"/>
    <mergeCell ref="K39:K40"/>
    <mergeCell ref="L39:L40"/>
    <mergeCell ref="A28:D29"/>
    <mergeCell ref="F28:F29"/>
    <mergeCell ref="A14:D14"/>
    <mergeCell ref="A17:D17"/>
    <mergeCell ref="A20:D20"/>
    <mergeCell ref="A26:D26"/>
    <mergeCell ref="A23:D23"/>
    <mergeCell ref="A22:D22"/>
    <mergeCell ref="A18:D18"/>
    <mergeCell ref="A19:D19"/>
    <mergeCell ref="A15:D15"/>
    <mergeCell ref="A16:D16"/>
    <mergeCell ref="I11:J13"/>
    <mergeCell ref="A30:D30"/>
    <mergeCell ref="A8:D8"/>
    <mergeCell ref="A6:D7"/>
    <mergeCell ref="F6:F7"/>
    <mergeCell ref="A11:D11"/>
    <mergeCell ref="A9:D9"/>
    <mergeCell ref="A10:D10"/>
    <mergeCell ref="A1:G1"/>
    <mergeCell ref="A2:G2"/>
    <mergeCell ref="A3:G3"/>
    <mergeCell ref="A5:G5"/>
    <mergeCell ref="A4:G4"/>
    <mergeCell ref="A76:D76"/>
    <mergeCell ref="A57:D57"/>
    <mergeCell ref="A58:D58"/>
    <mergeCell ref="A51:D51"/>
    <mergeCell ref="A52:D52"/>
    <mergeCell ref="A55:D55"/>
    <mergeCell ref="A56:D56"/>
    <mergeCell ref="A53:D53"/>
    <mergeCell ref="A54:D54"/>
    <mergeCell ref="A21:G21"/>
    <mergeCell ref="A27:G27"/>
    <mergeCell ref="A37:G37"/>
    <mergeCell ref="A48:G48"/>
    <mergeCell ref="A49:D50"/>
    <mergeCell ref="F49:F50"/>
    <mergeCell ref="A46:D46"/>
    <mergeCell ref="A47:D47"/>
    <mergeCell ref="A45:D45"/>
    <mergeCell ref="A36:D36"/>
    <mergeCell ref="A38:D39"/>
    <mergeCell ref="F38:F39"/>
    <mergeCell ref="A43:D43"/>
    <mergeCell ref="A41:D41"/>
    <mergeCell ref="A42:D42"/>
    <mergeCell ref="A44:D44"/>
    <mergeCell ref="A40:D40"/>
    <mergeCell ref="A31:D31"/>
    <mergeCell ref="A24:D24"/>
    <mergeCell ref="A25:D25"/>
    <mergeCell ref="A35:D35"/>
    <mergeCell ref="A33:D33"/>
    <mergeCell ref="A34:D34"/>
    <mergeCell ref="A32:D32"/>
  </mergeCells>
  <printOptions horizontalCentered="1"/>
  <pageMargins left="0.70866141732283472" right="0.70866141732283472" top="0.74803149606299213" bottom="0.74803149606299213" header="0.31496062992125984" footer="0.31496062992125984"/>
  <pageSetup paperSize="119" scale="96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topLeftCell="A25" zoomScale="140" zoomScaleNormal="140" workbookViewId="0">
      <selection activeCell="W37" sqref="W37"/>
    </sheetView>
  </sheetViews>
  <sheetFormatPr baseColWidth="10" defaultRowHeight="15" x14ac:dyDescent="0.25"/>
  <cols>
    <col min="2" max="2" width="27" style="8" customWidth="1"/>
    <col min="3" max="3" width="3.7109375" customWidth="1"/>
    <col min="4" max="4" width="3.5703125" customWidth="1"/>
    <col min="5" max="5" width="3.42578125" customWidth="1"/>
    <col min="6" max="6" width="3.140625" customWidth="1"/>
    <col min="7" max="7" width="3.7109375" customWidth="1"/>
    <col min="8" max="8" width="4" customWidth="1"/>
    <col min="9" max="9" width="2.42578125" customWidth="1"/>
    <col min="11" max="11" width="3.28515625" customWidth="1"/>
    <col min="13" max="13" width="23.5703125" style="8" customWidth="1"/>
    <col min="14" max="14" width="4.5703125" customWidth="1"/>
    <col min="15" max="15" width="3.28515625" customWidth="1"/>
    <col min="16" max="16" width="3" customWidth="1"/>
    <col min="17" max="18" width="2.5703125" customWidth="1"/>
    <col min="19" max="19" width="3.28515625" customWidth="1"/>
    <col min="20" max="20" width="2.42578125" customWidth="1"/>
    <col min="22" max="22" width="2" customWidth="1"/>
    <col min="23" max="23" width="16" customWidth="1"/>
    <col min="24" max="24" width="20" customWidth="1"/>
  </cols>
  <sheetData>
    <row r="1" spans="1:23" x14ac:dyDescent="0.25">
      <c r="A1" t="s">
        <v>77</v>
      </c>
    </row>
    <row r="2" spans="1:23" x14ac:dyDescent="0.25">
      <c r="A2" s="5"/>
      <c r="B2" s="5"/>
      <c r="C2" s="157" t="s">
        <v>61</v>
      </c>
      <c r="D2" s="157"/>
      <c r="E2" s="157" t="s">
        <v>62</v>
      </c>
      <c r="F2" s="157"/>
      <c r="G2" s="157" t="s">
        <v>63</v>
      </c>
      <c r="H2" s="157"/>
      <c r="I2" s="157" t="s">
        <v>64</v>
      </c>
      <c r="J2" s="157"/>
      <c r="L2" s="5"/>
      <c r="M2" s="5"/>
      <c r="N2" s="157" t="s">
        <v>61</v>
      </c>
      <c r="O2" s="157"/>
      <c r="P2" s="157" t="s">
        <v>62</v>
      </c>
      <c r="Q2" s="157"/>
      <c r="R2" s="157" t="s">
        <v>63</v>
      </c>
      <c r="S2" s="157"/>
      <c r="T2" s="157" t="s">
        <v>64</v>
      </c>
      <c r="U2" s="157"/>
    </row>
    <row r="3" spans="1:23" ht="45" x14ac:dyDescent="0.25">
      <c r="A3" s="6" t="s">
        <v>65</v>
      </c>
      <c r="B3" s="6" t="s">
        <v>66</v>
      </c>
      <c r="C3" s="7" t="s">
        <v>67</v>
      </c>
      <c r="D3" s="7" t="s">
        <v>68</v>
      </c>
      <c r="E3" s="7" t="s">
        <v>67</v>
      </c>
      <c r="F3" s="7" t="s">
        <v>68</v>
      </c>
      <c r="G3" s="7" t="s">
        <v>67</v>
      </c>
      <c r="H3" s="7" t="s">
        <v>68</v>
      </c>
      <c r="I3" s="7" t="s">
        <v>67</v>
      </c>
      <c r="J3" s="7" t="s">
        <v>68</v>
      </c>
      <c r="L3" s="6" t="s">
        <v>65</v>
      </c>
      <c r="M3" s="6" t="s">
        <v>66</v>
      </c>
      <c r="N3" s="7" t="s">
        <v>67</v>
      </c>
      <c r="O3" s="7" t="s">
        <v>68</v>
      </c>
      <c r="P3" s="7" t="s">
        <v>67</v>
      </c>
      <c r="Q3" s="7" t="s">
        <v>68</v>
      </c>
      <c r="R3" s="7" t="s">
        <v>67</v>
      </c>
      <c r="S3" s="7" t="s">
        <v>68</v>
      </c>
      <c r="T3" s="7" t="s">
        <v>67</v>
      </c>
      <c r="U3" s="7" t="s">
        <v>68</v>
      </c>
    </row>
    <row r="4" spans="1:23" x14ac:dyDescent="0.25">
      <c r="A4" s="2">
        <v>21311010003</v>
      </c>
      <c r="B4" s="2" t="s">
        <v>69</v>
      </c>
      <c r="C4" s="3">
        <v>48495832.469999999</v>
      </c>
      <c r="D4" s="3">
        <v>53283454.100000001</v>
      </c>
      <c r="E4" s="3">
        <v>4787621.63</v>
      </c>
      <c r="F4" s="3">
        <v>62957558</v>
      </c>
      <c r="G4" s="3">
        <v>53283454.100000001</v>
      </c>
      <c r="H4" s="3">
        <v>116241012.09999999</v>
      </c>
      <c r="I4" s="1"/>
      <c r="J4" s="3">
        <v>62957558</v>
      </c>
      <c r="L4" s="2">
        <v>22331010003</v>
      </c>
      <c r="M4" s="2" t="s">
        <v>49</v>
      </c>
      <c r="N4" s="4">
        <v>-93.9</v>
      </c>
      <c r="O4" s="3">
        <v>1186786280.8399999</v>
      </c>
      <c r="P4" s="3">
        <v>62957558</v>
      </c>
      <c r="Q4" s="4">
        <v>0</v>
      </c>
      <c r="R4" s="3">
        <v>62957464.100000001</v>
      </c>
      <c r="S4" s="3">
        <v>1186786280.8399999</v>
      </c>
      <c r="T4" s="1"/>
      <c r="U4" s="3">
        <v>1123828816.74</v>
      </c>
      <c r="W4" s="9">
        <f>J4+U4</f>
        <v>1186786374.74</v>
      </c>
    </row>
    <row r="5" spans="1:23" x14ac:dyDescent="0.25">
      <c r="A5" s="2">
        <v>21311010004</v>
      </c>
      <c r="B5" s="2" t="s">
        <v>70</v>
      </c>
      <c r="C5" s="3">
        <v>75892097.120000005</v>
      </c>
      <c r="D5" s="3">
        <v>82991313.239999995</v>
      </c>
      <c r="E5" s="3">
        <v>7099216.1200000001</v>
      </c>
      <c r="F5" s="3">
        <v>87891113</v>
      </c>
      <c r="G5" s="3">
        <v>82991313.239999995</v>
      </c>
      <c r="H5" s="3">
        <v>170882426.24000001</v>
      </c>
      <c r="I5" s="1"/>
      <c r="J5" s="3">
        <v>87891113</v>
      </c>
      <c r="L5" s="2">
        <v>22331010005</v>
      </c>
      <c r="M5" s="2" t="s">
        <v>51</v>
      </c>
      <c r="N5" s="4">
        <v>-6.76</v>
      </c>
      <c r="O5" s="3">
        <v>855673647.36000001</v>
      </c>
      <c r="P5" s="3">
        <v>87891113</v>
      </c>
      <c r="Q5" s="4">
        <v>0</v>
      </c>
      <c r="R5" s="3">
        <v>87891106.239999995</v>
      </c>
      <c r="S5" s="3">
        <v>855673647.36000001</v>
      </c>
      <c r="T5" s="1"/>
      <c r="U5" s="3">
        <v>767782541.12</v>
      </c>
      <c r="W5" s="9">
        <f t="shared" ref="W5:W12" si="0">J5+U5</f>
        <v>855673654.12</v>
      </c>
    </row>
    <row r="6" spans="1:23" x14ac:dyDescent="0.25">
      <c r="A6" s="2">
        <v>21311010005</v>
      </c>
      <c r="B6" s="2" t="s">
        <v>71</v>
      </c>
      <c r="C6" s="3">
        <v>33498376.010000002</v>
      </c>
      <c r="D6" s="3">
        <v>36786328.539999999</v>
      </c>
      <c r="E6" s="3">
        <v>3287952.52</v>
      </c>
      <c r="F6" s="3">
        <v>42953627</v>
      </c>
      <c r="G6" s="3">
        <v>36786328.530000001</v>
      </c>
      <c r="H6" s="3">
        <v>79739955.540000007</v>
      </c>
      <c r="I6" s="1"/>
      <c r="J6" s="3">
        <v>42953627.009999998</v>
      </c>
      <c r="L6" s="2">
        <v>22331010007</v>
      </c>
      <c r="M6" s="2" t="s">
        <v>53</v>
      </c>
      <c r="N6" s="4">
        <v>-5.45</v>
      </c>
      <c r="O6" s="3">
        <v>790972221.11000001</v>
      </c>
      <c r="P6" s="3">
        <v>42953627</v>
      </c>
      <c r="Q6" s="4">
        <v>0</v>
      </c>
      <c r="R6" s="3">
        <v>42953621.549999997</v>
      </c>
      <c r="S6" s="3">
        <v>790972221.11000001</v>
      </c>
      <c r="T6" s="1"/>
      <c r="U6" s="3">
        <v>748018599.55999994</v>
      </c>
      <c r="W6" s="9">
        <f t="shared" si="0"/>
        <v>790972226.56999993</v>
      </c>
    </row>
    <row r="7" spans="1:23" ht="33.75" x14ac:dyDescent="0.25">
      <c r="A7" s="2">
        <v>21311010006</v>
      </c>
      <c r="B7" s="2" t="s">
        <v>72</v>
      </c>
      <c r="C7" s="3">
        <v>41250000</v>
      </c>
      <c r="D7" s="3">
        <v>45000000</v>
      </c>
      <c r="E7" s="3">
        <v>3750000</v>
      </c>
      <c r="F7" s="3">
        <v>45000000</v>
      </c>
      <c r="G7" s="3">
        <v>45000000</v>
      </c>
      <c r="H7" s="3">
        <v>90000000</v>
      </c>
      <c r="I7" s="1"/>
      <c r="J7" s="3">
        <v>45000000</v>
      </c>
      <c r="L7" s="2">
        <v>22331010008</v>
      </c>
      <c r="M7" s="2" t="s">
        <v>54</v>
      </c>
      <c r="N7" s="4">
        <v>0</v>
      </c>
      <c r="O7" s="3">
        <v>67500000</v>
      </c>
      <c r="P7" s="3">
        <v>45000000</v>
      </c>
      <c r="Q7" s="4">
        <v>0</v>
      </c>
      <c r="R7" s="3">
        <v>45000000</v>
      </c>
      <c r="S7" s="3">
        <v>67500000</v>
      </c>
      <c r="T7" s="1"/>
      <c r="U7" s="3">
        <v>22500000</v>
      </c>
      <c r="W7" s="9">
        <f t="shared" si="0"/>
        <v>67500000</v>
      </c>
    </row>
    <row r="8" spans="1:23" ht="56.25" x14ac:dyDescent="0.25">
      <c r="A8" s="2">
        <v>21311010007</v>
      </c>
      <c r="B8" s="2" t="s">
        <v>55</v>
      </c>
      <c r="C8" s="3">
        <v>65254237.289999999</v>
      </c>
      <c r="D8" s="3">
        <v>71186440.680000007</v>
      </c>
      <c r="E8" s="3">
        <v>5932203.3899999997</v>
      </c>
      <c r="F8" s="3">
        <v>71186448</v>
      </c>
      <c r="G8" s="3">
        <v>71186440.680000007</v>
      </c>
      <c r="H8" s="3">
        <v>142372888.68000001</v>
      </c>
      <c r="I8" s="1"/>
      <c r="J8" s="3">
        <v>71186448</v>
      </c>
      <c r="L8" s="2">
        <v>22331010009</v>
      </c>
      <c r="M8" s="2" t="s">
        <v>55</v>
      </c>
      <c r="N8" s="4">
        <v>-7.32</v>
      </c>
      <c r="O8" s="3">
        <v>166101687.58000001</v>
      </c>
      <c r="P8" s="3">
        <v>71186448</v>
      </c>
      <c r="Q8" s="4">
        <v>0</v>
      </c>
      <c r="R8" s="3">
        <v>71186440.680000007</v>
      </c>
      <c r="S8" s="3">
        <v>166101687.58000001</v>
      </c>
      <c r="T8" s="1"/>
      <c r="U8" s="3">
        <v>94915246.900000006</v>
      </c>
      <c r="W8" s="9">
        <f t="shared" si="0"/>
        <v>166101694.90000001</v>
      </c>
    </row>
    <row r="9" spans="1:23" x14ac:dyDescent="0.25">
      <c r="A9" s="1"/>
      <c r="B9" s="1"/>
      <c r="C9" s="1"/>
      <c r="D9" s="1"/>
      <c r="E9" s="1"/>
      <c r="F9" s="1"/>
      <c r="G9" s="1"/>
      <c r="H9" s="1"/>
      <c r="I9" s="1"/>
      <c r="J9" s="1"/>
      <c r="L9" s="2">
        <v>22331010004</v>
      </c>
      <c r="M9" s="2" t="s">
        <v>50</v>
      </c>
      <c r="N9" s="4">
        <v>0</v>
      </c>
      <c r="O9" s="3">
        <v>1319430176.9400001</v>
      </c>
      <c r="P9" s="4">
        <v>0</v>
      </c>
      <c r="Q9" s="4">
        <v>0</v>
      </c>
      <c r="R9" s="4">
        <v>0</v>
      </c>
      <c r="S9" s="3">
        <v>1319430176.9400001</v>
      </c>
      <c r="T9" s="1"/>
      <c r="U9" s="3">
        <v>1319430176.9400001</v>
      </c>
      <c r="W9" s="9">
        <f t="shared" si="0"/>
        <v>1319430176.9400001</v>
      </c>
    </row>
    <row r="10" spans="1:23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L10" s="2">
        <v>22331010006</v>
      </c>
      <c r="M10" s="2" t="s">
        <v>52</v>
      </c>
      <c r="N10" s="4">
        <v>0</v>
      </c>
      <c r="O10" s="3">
        <v>659693178</v>
      </c>
      <c r="P10" s="4">
        <v>0</v>
      </c>
      <c r="Q10" s="4">
        <v>0</v>
      </c>
      <c r="R10" s="4">
        <v>0</v>
      </c>
      <c r="S10" s="3">
        <v>659693178</v>
      </c>
      <c r="T10" s="1"/>
      <c r="U10" s="3">
        <v>659693178</v>
      </c>
      <c r="W10" s="9">
        <f t="shared" si="0"/>
        <v>659693178</v>
      </c>
    </row>
    <row r="11" spans="1:23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W11" s="9">
        <f t="shared" si="0"/>
        <v>0</v>
      </c>
    </row>
    <row r="12" spans="1:23" x14ac:dyDescent="0.25">
      <c r="A12" s="1"/>
      <c r="B12" s="4" t="s">
        <v>75</v>
      </c>
      <c r="C12" s="3">
        <v>264390542.88999999</v>
      </c>
      <c r="D12" s="3">
        <v>289247536.56</v>
      </c>
      <c r="E12" s="3">
        <v>24856993.66</v>
      </c>
      <c r="F12" s="3">
        <v>309988746</v>
      </c>
      <c r="G12" s="3">
        <v>289247536.55000001</v>
      </c>
      <c r="H12" s="3">
        <v>599236282.55999994</v>
      </c>
      <c r="I12" s="1"/>
      <c r="J12" s="3">
        <v>309988746.00999999</v>
      </c>
      <c r="M12" s="4" t="s">
        <v>76</v>
      </c>
      <c r="N12" s="4">
        <v>-113.43</v>
      </c>
      <c r="O12" s="3">
        <v>5046157191.8299999</v>
      </c>
      <c r="P12" s="3">
        <v>309988746</v>
      </c>
      <c r="Q12" s="4">
        <v>0</v>
      </c>
      <c r="R12" s="3">
        <v>309988632.56999999</v>
      </c>
      <c r="S12" s="3">
        <v>5046157191.8299999</v>
      </c>
      <c r="T12" s="1"/>
      <c r="U12" s="3">
        <v>4736168559.2600002</v>
      </c>
      <c r="W12" s="9">
        <f t="shared" si="0"/>
        <v>5046157305.2700005</v>
      </c>
    </row>
    <row r="13" spans="1:23" x14ac:dyDescent="0.25"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3" x14ac:dyDescent="0.25">
      <c r="A14" t="s">
        <v>78</v>
      </c>
      <c r="L14" s="1"/>
    </row>
    <row r="15" spans="1:23" x14ac:dyDescent="0.25">
      <c r="A15" s="2">
        <v>21311010003</v>
      </c>
      <c r="B15" s="2" t="s">
        <v>69</v>
      </c>
      <c r="C15" s="3">
        <v>62957558</v>
      </c>
      <c r="D15" s="3">
        <v>62957558</v>
      </c>
      <c r="E15" s="4">
        <v>0</v>
      </c>
      <c r="F15" s="4">
        <v>0</v>
      </c>
      <c r="G15" s="3">
        <v>62957558</v>
      </c>
      <c r="H15" s="3">
        <v>62957558</v>
      </c>
      <c r="I15" s="1"/>
      <c r="J15" s="1"/>
      <c r="L15" s="2">
        <v>22331010003</v>
      </c>
      <c r="M15" s="2" t="s">
        <v>49</v>
      </c>
      <c r="N15" s="3">
        <v>1123828816.74</v>
      </c>
      <c r="O15" s="3">
        <v>1123828816.74</v>
      </c>
      <c r="P15" s="4">
        <v>0</v>
      </c>
      <c r="Q15" s="4">
        <v>0</v>
      </c>
      <c r="R15" s="3">
        <v>1123828816.74</v>
      </c>
      <c r="S15" s="3">
        <v>1123828816.74</v>
      </c>
      <c r="T15" s="1"/>
      <c r="U15" s="1"/>
      <c r="W15" s="9">
        <f>J15+U15</f>
        <v>0</v>
      </c>
    </row>
    <row r="16" spans="1:23" x14ac:dyDescent="0.25">
      <c r="A16" s="2">
        <v>21311010004</v>
      </c>
      <c r="B16" s="2" t="s">
        <v>70</v>
      </c>
      <c r="C16" s="3">
        <v>87891113.069999993</v>
      </c>
      <c r="D16" s="3">
        <v>87891113.069999993</v>
      </c>
      <c r="E16" s="4">
        <v>0</v>
      </c>
      <c r="F16" s="4">
        <v>0</v>
      </c>
      <c r="G16" s="3">
        <v>87891113.069999993</v>
      </c>
      <c r="H16" s="3">
        <v>87891113.069999993</v>
      </c>
      <c r="I16" s="1"/>
      <c r="J16" s="1"/>
      <c r="L16" s="2">
        <v>22331010005</v>
      </c>
      <c r="M16" s="2" t="s">
        <v>51</v>
      </c>
      <c r="N16" s="3">
        <v>767782541.12</v>
      </c>
      <c r="O16" s="3">
        <v>767782541.12</v>
      </c>
      <c r="P16" s="4">
        <v>0</v>
      </c>
      <c r="Q16" s="4">
        <v>0</v>
      </c>
      <c r="R16" s="3">
        <v>767782541.12</v>
      </c>
      <c r="S16" s="3">
        <v>767782541.12</v>
      </c>
      <c r="T16" s="1"/>
      <c r="U16" s="1"/>
      <c r="W16" s="9">
        <f t="shared" ref="W16:W23" si="1">J16+U16</f>
        <v>0</v>
      </c>
    </row>
    <row r="17" spans="1:23" x14ac:dyDescent="0.25">
      <c r="A17" s="2">
        <v>21311010005</v>
      </c>
      <c r="B17" s="2" t="s">
        <v>71</v>
      </c>
      <c r="C17" s="3">
        <v>42953627.049999997</v>
      </c>
      <c r="D17" s="3">
        <v>42953627.049999997</v>
      </c>
      <c r="E17" s="4">
        <v>0</v>
      </c>
      <c r="F17" s="4">
        <v>0</v>
      </c>
      <c r="G17" s="3">
        <v>42953627.049999997</v>
      </c>
      <c r="H17" s="3">
        <v>42953627.049999997</v>
      </c>
      <c r="I17" s="1"/>
      <c r="J17" s="1"/>
      <c r="L17" s="2">
        <v>22331010007</v>
      </c>
      <c r="M17" s="2" t="s">
        <v>53</v>
      </c>
      <c r="N17" s="3">
        <v>836991704.01999998</v>
      </c>
      <c r="O17" s="3">
        <v>836991704.01999998</v>
      </c>
      <c r="P17" s="4">
        <v>0</v>
      </c>
      <c r="Q17" s="4">
        <v>0</v>
      </c>
      <c r="R17" s="3">
        <v>836991704.01999998</v>
      </c>
      <c r="S17" s="3">
        <v>836991704.01999998</v>
      </c>
      <c r="T17" s="1"/>
      <c r="U17" s="1"/>
      <c r="W17" s="9">
        <f t="shared" si="1"/>
        <v>0</v>
      </c>
    </row>
    <row r="18" spans="1:23" ht="33.75" x14ac:dyDescent="0.25">
      <c r="A18" s="2">
        <v>21311010006</v>
      </c>
      <c r="B18" s="2" t="s">
        <v>72</v>
      </c>
      <c r="C18" s="3">
        <v>41250000</v>
      </c>
      <c r="D18" s="3">
        <v>45000000</v>
      </c>
      <c r="E18" s="3">
        <v>3750000</v>
      </c>
      <c r="F18" s="4">
        <v>0</v>
      </c>
      <c r="G18" s="3">
        <v>45000000</v>
      </c>
      <c r="H18" s="3">
        <v>45000000</v>
      </c>
      <c r="I18" s="1"/>
      <c r="J18" s="1"/>
      <c r="L18" s="2">
        <v>22331010008</v>
      </c>
      <c r="M18" s="2" t="s">
        <v>54</v>
      </c>
      <c r="N18" s="4">
        <v>0</v>
      </c>
      <c r="O18" s="3">
        <v>22500000</v>
      </c>
      <c r="P18" s="4">
        <v>0</v>
      </c>
      <c r="Q18" s="4">
        <v>0</v>
      </c>
      <c r="R18" s="4">
        <v>0</v>
      </c>
      <c r="S18" s="3">
        <v>22500000</v>
      </c>
      <c r="T18" s="1"/>
      <c r="U18" s="3">
        <v>22500000</v>
      </c>
      <c r="W18" s="9">
        <f t="shared" si="1"/>
        <v>22500000</v>
      </c>
    </row>
    <row r="19" spans="1:23" ht="56.25" x14ac:dyDescent="0.25">
      <c r="A19" s="2">
        <v>21311010007</v>
      </c>
      <c r="B19" s="2" t="s">
        <v>55</v>
      </c>
      <c r="C19" s="3">
        <v>65254237.289999999</v>
      </c>
      <c r="D19" s="3">
        <v>71186448</v>
      </c>
      <c r="E19" s="3">
        <v>5932203.3899999997</v>
      </c>
      <c r="F19" s="4">
        <v>0</v>
      </c>
      <c r="G19" s="3">
        <v>71186440.680000007</v>
      </c>
      <c r="H19" s="3">
        <v>71186448</v>
      </c>
      <c r="I19" s="1"/>
      <c r="J19" s="4">
        <v>7.32</v>
      </c>
      <c r="L19" s="2">
        <v>22331010009</v>
      </c>
      <c r="M19" s="2" t="s">
        <v>55</v>
      </c>
      <c r="N19" s="4">
        <v>0</v>
      </c>
      <c r="O19" s="3">
        <v>94915246.900000006</v>
      </c>
      <c r="P19" s="4">
        <v>0</v>
      </c>
      <c r="Q19" s="4">
        <v>0</v>
      </c>
      <c r="R19" s="4">
        <v>0</v>
      </c>
      <c r="S19" s="3">
        <v>94915246.900000006</v>
      </c>
      <c r="T19" s="1"/>
      <c r="U19" s="3">
        <v>94915246.900000006</v>
      </c>
      <c r="W19" s="10">
        <f t="shared" si="1"/>
        <v>94915254.219999999</v>
      </c>
    </row>
    <row r="20" spans="1:23" ht="22.5" x14ac:dyDescent="0.25">
      <c r="A20" s="2">
        <v>21311010009</v>
      </c>
      <c r="B20" s="2" t="s">
        <v>58</v>
      </c>
      <c r="C20" s="3">
        <v>5868347.0099999998</v>
      </c>
      <c r="D20" s="3">
        <v>5868347.0099999998</v>
      </c>
      <c r="E20" s="3">
        <v>5868347.0099999998</v>
      </c>
      <c r="F20" s="3">
        <v>5868347.0099999998</v>
      </c>
      <c r="G20" s="3">
        <v>11736694.02</v>
      </c>
      <c r="H20" s="3">
        <v>11736694.02</v>
      </c>
      <c r="I20" s="1"/>
      <c r="J20" s="1"/>
      <c r="L20" s="2">
        <v>22331010012</v>
      </c>
      <c r="M20" s="2" t="s">
        <v>58</v>
      </c>
      <c r="N20" s="3">
        <v>5868347.0099999998</v>
      </c>
      <c r="O20" s="3">
        <v>1408403281.4000001</v>
      </c>
      <c r="P20" s="3">
        <v>5868347.0099999998</v>
      </c>
      <c r="Q20" s="4">
        <v>0</v>
      </c>
      <c r="R20" s="3">
        <v>11736694.02</v>
      </c>
      <c r="S20" s="3">
        <v>1408403281.4000001</v>
      </c>
      <c r="T20" s="1"/>
      <c r="U20" s="3">
        <v>1396666587.3800001</v>
      </c>
      <c r="W20" s="10">
        <f t="shared" si="1"/>
        <v>1396666587.3800001</v>
      </c>
    </row>
    <row r="21" spans="1:23" ht="22.5" x14ac:dyDescent="0.25">
      <c r="A21" s="2">
        <v>21311010010</v>
      </c>
      <c r="B21" s="2" t="s">
        <v>56</v>
      </c>
      <c r="C21" s="3">
        <v>7791666.6699999999</v>
      </c>
      <c r="D21" s="3">
        <v>7791666.6699999999</v>
      </c>
      <c r="E21" s="3">
        <v>7791666.6699999999</v>
      </c>
      <c r="F21" s="3">
        <v>7791666.6699999999</v>
      </c>
      <c r="G21" s="3">
        <v>15583333.34</v>
      </c>
      <c r="H21" s="3">
        <v>15583333.34</v>
      </c>
      <c r="I21" s="1"/>
      <c r="J21" s="1"/>
      <c r="L21" s="2">
        <v>22331010010</v>
      </c>
      <c r="M21" s="2" t="s">
        <v>56</v>
      </c>
      <c r="N21" s="3">
        <v>7791666.6699999999</v>
      </c>
      <c r="O21" s="3">
        <v>1870000000</v>
      </c>
      <c r="P21" s="3">
        <v>7791666.6699999999</v>
      </c>
      <c r="Q21" s="4">
        <v>0</v>
      </c>
      <c r="R21" s="3">
        <v>15583333.34</v>
      </c>
      <c r="S21" s="3">
        <v>1870000000</v>
      </c>
      <c r="T21" s="1"/>
      <c r="U21" s="3">
        <v>1854416666.6600001</v>
      </c>
      <c r="W21" s="10">
        <f t="shared" si="1"/>
        <v>1854416666.6600001</v>
      </c>
    </row>
    <row r="22" spans="1:23" ht="22.5" x14ac:dyDescent="0.25">
      <c r="A22" s="2">
        <v>21311010011</v>
      </c>
      <c r="B22" s="2" t="s">
        <v>57</v>
      </c>
      <c r="C22" s="4">
        <v>0</v>
      </c>
      <c r="D22" s="4">
        <v>0</v>
      </c>
      <c r="E22" s="3">
        <v>5833333</v>
      </c>
      <c r="F22" s="3">
        <v>5833333</v>
      </c>
      <c r="G22" s="3">
        <v>5833333</v>
      </c>
      <c r="H22" s="3">
        <v>5833333</v>
      </c>
      <c r="I22" s="1"/>
      <c r="J22" s="1"/>
      <c r="L22" s="2">
        <v>22331010011</v>
      </c>
      <c r="M22" s="2" t="s">
        <v>57</v>
      </c>
      <c r="N22" s="3">
        <v>10927501.67</v>
      </c>
      <c r="O22" s="3">
        <v>1400000000</v>
      </c>
      <c r="P22" s="3">
        <v>5833333</v>
      </c>
      <c r="Q22" s="4">
        <v>0</v>
      </c>
      <c r="R22" s="3">
        <v>16760834.67</v>
      </c>
      <c r="S22" s="3">
        <v>1400000000</v>
      </c>
      <c r="T22" s="1"/>
      <c r="U22" s="3">
        <v>1383239165.3299999</v>
      </c>
      <c r="W22" s="10">
        <f t="shared" si="1"/>
        <v>1383239165.3299999</v>
      </c>
    </row>
    <row r="23" spans="1:23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L23" s="2">
        <v>22331010004</v>
      </c>
      <c r="M23" s="2" t="s">
        <v>50</v>
      </c>
      <c r="N23" s="3">
        <v>2638860353.8800001</v>
      </c>
      <c r="O23" s="3">
        <v>2638860353.8800001</v>
      </c>
      <c r="P23" s="4">
        <v>0</v>
      </c>
      <c r="Q23" s="4">
        <v>0</v>
      </c>
      <c r="R23" s="3">
        <v>2638860353.8800001</v>
      </c>
      <c r="S23" s="3">
        <v>2638860353.8800001</v>
      </c>
      <c r="W23" s="9">
        <f t="shared" si="1"/>
        <v>0</v>
      </c>
    </row>
    <row r="24" spans="1:23" x14ac:dyDescent="0.25">
      <c r="A24" s="1"/>
      <c r="L24" s="2">
        <v>22331010006</v>
      </c>
      <c r="M24" s="2" t="s">
        <v>60</v>
      </c>
      <c r="N24" s="3">
        <v>659693178</v>
      </c>
      <c r="O24" s="3">
        <v>659693178</v>
      </c>
      <c r="P24" s="4">
        <v>0</v>
      </c>
      <c r="Q24" s="4">
        <v>0</v>
      </c>
      <c r="R24" s="3">
        <v>659693178</v>
      </c>
      <c r="S24" s="3">
        <v>659693178</v>
      </c>
    </row>
    <row r="26" spans="1:23" x14ac:dyDescent="0.25">
      <c r="B26" s="4" t="s">
        <v>73</v>
      </c>
      <c r="C26" s="3">
        <v>313966549.08999997</v>
      </c>
      <c r="D26" s="3">
        <v>323648759.80000001</v>
      </c>
      <c r="E26" s="3">
        <v>29175550.07</v>
      </c>
      <c r="F26" s="3">
        <v>19493346.68</v>
      </c>
      <c r="G26" s="3">
        <v>343142099.16000003</v>
      </c>
      <c r="H26" s="3">
        <v>343142106.48000002</v>
      </c>
      <c r="I26" s="1"/>
      <c r="J26" s="4">
        <v>7.32</v>
      </c>
      <c r="M26" s="4" t="s">
        <v>59</v>
      </c>
      <c r="N26" s="3">
        <v>6051744109.1099997</v>
      </c>
      <c r="O26" s="3">
        <v>10822975122.059999</v>
      </c>
      <c r="P26" s="3">
        <v>19493346.68</v>
      </c>
      <c r="Q26" s="4">
        <v>0</v>
      </c>
      <c r="R26" s="3">
        <v>6071237455.79</v>
      </c>
      <c r="S26" s="3">
        <v>10822975122.059999</v>
      </c>
      <c r="T26" s="1"/>
      <c r="U26" s="3">
        <v>4751737666.2700005</v>
      </c>
      <c r="W26" s="9">
        <f>SUM(W18:W25)</f>
        <v>4751737673.5900002</v>
      </c>
    </row>
    <row r="28" spans="1:23" x14ac:dyDescent="0.25">
      <c r="W28" s="9">
        <f>W26-W12</f>
        <v>-294419631.68000031</v>
      </c>
    </row>
    <row r="31" spans="1:23" x14ac:dyDescent="0.25">
      <c r="W31" s="9">
        <v>167500000</v>
      </c>
    </row>
    <row r="32" spans="1:23" x14ac:dyDescent="0.25">
      <c r="W32" s="9">
        <v>500000000</v>
      </c>
    </row>
    <row r="33" spans="23:23" x14ac:dyDescent="0.25">
      <c r="W33" s="9">
        <f>SUM(W31:W32)</f>
        <v>667500000</v>
      </c>
    </row>
    <row r="34" spans="23:23" x14ac:dyDescent="0.25">
      <c r="W34">
        <v>1000000000</v>
      </c>
    </row>
    <row r="35" spans="23:23" x14ac:dyDescent="0.25">
      <c r="W35" s="9">
        <f>W34-W33</f>
        <v>332500000</v>
      </c>
    </row>
    <row r="37" spans="23:23" x14ac:dyDescent="0.25">
      <c r="W37" s="9">
        <f>W35+W28</f>
        <v>38080368.319999695</v>
      </c>
    </row>
  </sheetData>
  <mergeCells count="8">
    <mergeCell ref="R2:S2"/>
    <mergeCell ref="T2:U2"/>
    <mergeCell ref="C2:D2"/>
    <mergeCell ref="E2:F2"/>
    <mergeCell ref="G2:H2"/>
    <mergeCell ref="I2:J2"/>
    <mergeCell ref="N2:O2"/>
    <mergeCell ref="P2:Q2"/>
  </mergeCells>
  <pageMargins left="0.7" right="0.7" top="0.75" bottom="0.75" header="0.3" footer="0.3"/>
  <pageSetup paperSize="11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52"/>
  <sheetViews>
    <sheetView topLeftCell="I13" workbookViewId="0">
      <selection activeCell="AA38" sqref="AA38"/>
    </sheetView>
  </sheetViews>
  <sheetFormatPr baseColWidth="10" defaultRowHeight="15" x14ac:dyDescent="0.25"/>
  <cols>
    <col min="1" max="1" width="11" bestFit="1" customWidth="1"/>
    <col min="2" max="2" width="41.7109375" style="8" customWidth="1"/>
    <col min="3" max="8" width="11" bestFit="1" customWidth="1"/>
    <col min="9" max="9" width="9.5703125" customWidth="1"/>
    <col min="10" max="10" width="10.5703125" customWidth="1"/>
    <col min="11" max="11" width="2" customWidth="1"/>
    <col min="12" max="12" width="3.5703125" customWidth="1"/>
    <col min="13" max="13" width="10" style="12" customWidth="1"/>
    <col min="14" max="14" width="14.5703125" bestFit="1" customWidth="1"/>
    <col min="15" max="15" width="16.42578125" customWidth="1"/>
    <col min="16" max="17" width="11" bestFit="1" customWidth="1"/>
    <col min="18" max="18" width="12.28515625" bestFit="1" customWidth="1"/>
    <col min="19" max="19" width="14.42578125" customWidth="1"/>
    <col min="20" max="20" width="6.28515625" customWidth="1"/>
    <col min="21" max="21" width="12.140625" bestFit="1" customWidth="1"/>
    <col min="22" max="22" width="2.85546875" customWidth="1"/>
    <col min="23" max="23" width="16.140625" bestFit="1" customWidth="1"/>
    <col min="24" max="24" width="18.42578125" customWidth="1"/>
    <col min="25" max="25" width="16.140625" style="9" bestFit="1" customWidth="1"/>
    <col min="26" max="26" width="13.85546875" style="9" customWidth="1"/>
    <col min="27" max="27" width="16.28515625" bestFit="1" customWidth="1"/>
    <col min="28" max="28" width="17.85546875" customWidth="1"/>
    <col min="30" max="30" width="19.5703125" customWidth="1"/>
    <col min="31" max="31" width="40.140625" style="8" customWidth="1"/>
    <col min="32" max="32" width="24.85546875" customWidth="1"/>
    <col min="33" max="33" width="15" customWidth="1"/>
  </cols>
  <sheetData>
    <row r="2" spans="1:33" ht="14.45" customHeight="1" x14ac:dyDescent="0.25">
      <c r="A2" t="s">
        <v>99</v>
      </c>
    </row>
    <row r="3" spans="1:33" ht="37.5" customHeight="1" x14ac:dyDescent="0.25">
      <c r="A3" s="13"/>
      <c r="B3" s="13"/>
      <c r="C3" s="159" t="s">
        <v>61</v>
      </c>
      <c r="D3" s="159"/>
      <c r="E3" s="159" t="s">
        <v>62</v>
      </c>
      <c r="F3" s="159"/>
      <c r="G3" s="159" t="s">
        <v>63</v>
      </c>
      <c r="H3" s="159"/>
      <c r="I3" s="159" t="s">
        <v>64</v>
      </c>
      <c r="J3" s="159"/>
      <c r="K3" s="14"/>
      <c r="L3" s="13"/>
      <c r="M3" s="15"/>
      <c r="N3" s="159" t="s">
        <v>61</v>
      </c>
      <c r="O3" s="159"/>
      <c r="P3" s="159" t="s">
        <v>62</v>
      </c>
      <c r="Q3" s="159"/>
      <c r="R3" s="159" t="s">
        <v>63</v>
      </c>
      <c r="S3" s="159"/>
      <c r="T3" s="159" t="s">
        <v>64</v>
      </c>
      <c r="U3" s="159"/>
      <c r="V3" s="14"/>
      <c r="W3" s="159" t="s">
        <v>61</v>
      </c>
      <c r="X3" s="159"/>
      <c r="Y3" s="160" t="s">
        <v>62</v>
      </c>
      <c r="Z3" s="160"/>
      <c r="AA3" s="159" t="s">
        <v>63</v>
      </c>
      <c r="AB3" s="159"/>
      <c r="AC3" s="159" t="s">
        <v>64</v>
      </c>
      <c r="AD3" s="159"/>
      <c r="AE3" s="16"/>
      <c r="AF3" s="14"/>
    </row>
    <row r="4" spans="1:33" ht="51" x14ac:dyDescent="0.25">
      <c r="A4" s="17" t="s">
        <v>65</v>
      </c>
      <c r="B4" s="17" t="s">
        <v>66</v>
      </c>
      <c r="C4" s="18" t="s">
        <v>67</v>
      </c>
      <c r="D4" s="18" t="s">
        <v>68</v>
      </c>
      <c r="E4" s="18" t="s">
        <v>67</v>
      </c>
      <c r="F4" s="18" t="s">
        <v>68</v>
      </c>
      <c r="G4" s="18" t="s">
        <v>67</v>
      </c>
      <c r="H4" s="18" t="s">
        <v>68</v>
      </c>
      <c r="I4" s="18" t="s">
        <v>67</v>
      </c>
      <c r="J4" s="18" t="s">
        <v>68</v>
      </c>
      <c r="K4" s="14"/>
      <c r="L4" s="17" t="s">
        <v>65</v>
      </c>
      <c r="M4" s="19" t="s">
        <v>66</v>
      </c>
      <c r="N4" s="18" t="s">
        <v>67</v>
      </c>
      <c r="O4" s="18" t="s">
        <v>68</v>
      </c>
      <c r="P4" s="18" t="s">
        <v>67</v>
      </c>
      <c r="Q4" s="18" t="s">
        <v>68</v>
      </c>
      <c r="R4" s="18" t="s">
        <v>67</v>
      </c>
      <c r="S4" s="18" t="s">
        <v>68</v>
      </c>
      <c r="T4" s="18" t="s">
        <v>67</v>
      </c>
      <c r="U4" s="18" t="s">
        <v>68</v>
      </c>
      <c r="V4" s="14"/>
      <c r="W4" s="18" t="s">
        <v>67</v>
      </c>
      <c r="X4" s="18" t="s">
        <v>68</v>
      </c>
      <c r="Y4" s="20" t="s">
        <v>67</v>
      </c>
      <c r="Z4" s="20" t="s">
        <v>68</v>
      </c>
      <c r="AA4" s="18" t="s">
        <v>67</v>
      </c>
      <c r="AB4" s="18" t="s">
        <v>68</v>
      </c>
      <c r="AC4" s="18" t="s">
        <v>67</v>
      </c>
      <c r="AD4" s="18" t="s">
        <v>68</v>
      </c>
      <c r="AE4" s="16"/>
      <c r="AF4" s="32" t="s">
        <v>97</v>
      </c>
    </row>
    <row r="5" spans="1:33" x14ac:dyDescent="0.25">
      <c r="A5" s="21">
        <v>21311010003</v>
      </c>
      <c r="B5" s="21" t="s">
        <v>69</v>
      </c>
      <c r="C5" s="22">
        <v>62957558</v>
      </c>
      <c r="D5" s="22">
        <v>62957558</v>
      </c>
      <c r="E5" s="23">
        <v>0</v>
      </c>
      <c r="F5" s="23">
        <v>0</v>
      </c>
      <c r="G5" s="22">
        <v>62957558</v>
      </c>
      <c r="H5" s="22">
        <v>62957558</v>
      </c>
      <c r="I5" s="24"/>
      <c r="J5" s="24"/>
      <c r="K5" s="14"/>
      <c r="L5" s="21">
        <v>22331010003</v>
      </c>
      <c r="M5" s="25" t="s">
        <v>49</v>
      </c>
      <c r="N5" s="22">
        <v>1123828816.74</v>
      </c>
      <c r="O5" s="22">
        <v>1123828816.74</v>
      </c>
      <c r="P5" s="23">
        <v>0</v>
      </c>
      <c r="Q5" s="23">
        <v>0</v>
      </c>
      <c r="R5" s="22">
        <v>1123828816.74</v>
      </c>
      <c r="S5" s="22">
        <v>1123828816.74</v>
      </c>
      <c r="T5" s="24"/>
      <c r="U5" s="24"/>
      <c r="V5" s="14"/>
      <c r="W5" s="26">
        <f t="shared" ref="W5:AB5" si="0">C5+N5</f>
        <v>1186786374.74</v>
      </c>
      <c r="X5" s="26">
        <f t="shared" si="0"/>
        <v>1186786374.74</v>
      </c>
      <c r="Y5" s="26">
        <f t="shared" si="0"/>
        <v>0</v>
      </c>
      <c r="Z5" s="26">
        <f t="shared" si="0"/>
        <v>0</v>
      </c>
      <c r="AA5" s="26">
        <f t="shared" si="0"/>
        <v>1186786374.74</v>
      </c>
      <c r="AB5" s="26">
        <f t="shared" si="0"/>
        <v>1186786374.74</v>
      </c>
      <c r="AC5" s="14"/>
      <c r="AD5" s="26">
        <f>J5+U5</f>
        <v>0</v>
      </c>
      <c r="AE5" s="21" t="s">
        <v>49</v>
      </c>
      <c r="AF5" s="14"/>
    </row>
    <row r="6" spans="1:33" x14ac:dyDescent="0.25">
      <c r="A6" s="21">
        <v>21311010004</v>
      </c>
      <c r="B6" s="21" t="s">
        <v>70</v>
      </c>
      <c r="C6" s="22">
        <v>87891113.069999993</v>
      </c>
      <c r="D6" s="22">
        <v>87891113.069999993</v>
      </c>
      <c r="E6" s="23">
        <v>0</v>
      </c>
      <c r="F6" s="23">
        <v>0</v>
      </c>
      <c r="G6" s="22">
        <v>87891113.069999993</v>
      </c>
      <c r="H6" s="22">
        <v>87891113.069999993</v>
      </c>
      <c r="I6" s="24"/>
      <c r="J6" s="24"/>
      <c r="K6" s="14"/>
      <c r="L6" s="21">
        <v>22331010005</v>
      </c>
      <c r="M6" s="25" t="s">
        <v>51</v>
      </c>
      <c r="N6" s="22">
        <v>767782541.12</v>
      </c>
      <c r="O6" s="22">
        <v>767782541.12</v>
      </c>
      <c r="P6" s="23">
        <v>0</v>
      </c>
      <c r="Q6" s="23">
        <v>0</v>
      </c>
      <c r="R6" s="22">
        <v>767782541.12</v>
      </c>
      <c r="S6" s="22">
        <v>767782541.12</v>
      </c>
      <c r="T6" s="24"/>
      <c r="U6" s="24"/>
      <c r="V6" s="14"/>
      <c r="W6" s="26">
        <f t="shared" ref="W6:W16" si="1">C6+N6</f>
        <v>855673654.19000006</v>
      </c>
      <c r="X6" s="26">
        <f t="shared" ref="X6:X16" si="2">D6+O6</f>
        <v>855673654.19000006</v>
      </c>
      <c r="Y6" s="26">
        <f t="shared" ref="Y6:Y16" si="3">E6+P6</f>
        <v>0</v>
      </c>
      <c r="Z6" s="26">
        <f t="shared" ref="Z6:Z16" si="4">F6+Q6</f>
        <v>0</v>
      </c>
      <c r="AA6" s="26">
        <f t="shared" ref="AA6:AA16" si="5">G6+R6</f>
        <v>855673654.19000006</v>
      </c>
      <c r="AB6" s="26">
        <f t="shared" ref="AB6:AB16" si="6">H6+S6</f>
        <v>855673654.19000006</v>
      </c>
      <c r="AC6" s="14"/>
      <c r="AD6" s="26">
        <f t="shared" ref="AD6:AD16" si="7">J6+U6</f>
        <v>0</v>
      </c>
      <c r="AE6" s="21" t="s">
        <v>51</v>
      </c>
      <c r="AF6" s="14"/>
    </row>
    <row r="7" spans="1:33" x14ac:dyDescent="0.25">
      <c r="A7" s="21">
        <v>21311010005</v>
      </c>
      <c r="B7" s="21" t="s">
        <v>71</v>
      </c>
      <c r="C7" s="22">
        <v>42953627.049999997</v>
      </c>
      <c r="D7" s="22">
        <v>42953627.049999997</v>
      </c>
      <c r="E7" s="23">
        <v>0</v>
      </c>
      <c r="F7" s="23">
        <v>0</v>
      </c>
      <c r="G7" s="22">
        <v>42953627.049999997</v>
      </c>
      <c r="H7" s="22">
        <v>42953627.049999997</v>
      </c>
      <c r="I7" s="24"/>
      <c r="J7" s="24"/>
      <c r="K7" s="14"/>
      <c r="L7" s="21">
        <v>22331010007</v>
      </c>
      <c r="M7" s="25" t="s">
        <v>53</v>
      </c>
      <c r="N7" s="22">
        <v>836991704.01999998</v>
      </c>
      <c r="O7" s="22">
        <v>836991704.01999998</v>
      </c>
      <c r="P7" s="23">
        <v>0</v>
      </c>
      <c r="Q7" s="23">
        <v>0</v>
      </c>
      <c r="R7" s="22">
        <v>836991704.01999998</v>
      </c>
      <c r="S7" s="22">
        <v>836991704.01999998</v>
      </c>
      <c r="T7" s="24"/>
      <c r="U7" s="24"/>
      <c r="V7" s="14"/>
      <c r="W7" s="26">
        <f t="shared" si="1"/>
        <v>879945331.06999993</v>
      </c>
      <c r="X7" s="26">
        <f t="shared" si="2"/>
        <v>879945331.06999993</v>
      </c>
      <c r="Y7" s="26">
        <f t="shared" si="3"/>
        <v>0</v>
      </c>
      <c r="Z7" s="26">
        <f t="shared" si="4"/>
        <v>0</v>
      </c>
      <c r="AA7" s="26">
        <f t="shared" si="5"/>
        <v>879945331.06999993</v>
      </c>
      <c r="AB7" s="26">
        <f t="shared" si="6"/>
        <v>879945331.06999993</v>
      </c>
      <c r="AC7" s="14"/>
      <c r="AD7" s="26">
        <f t="shared" si="7"/>
        <v>0</v>
      </c>
      <c r="AE7" s="21" t="s">
        <v>53</v>
      </c>
      <c r="AF7" s="14"/>
    </row>
    <row r="8" spans="1:33" ht="38.25" x14ac:dyDescent="0.25">
      <c r="A8" s="21">
        <v>21311010006</v>
      </c>
      <c r="B8" s="21" t="s">
        <v>72</v>
      </c>
      <c r="C8" s="22">
        <v>41250000</v>
      </c>
      <c r="D8" s="22">
        <v>45000000</v>
      </c>
      <c r="E8" s="22">
        <v>3750000</v>
      </c>
      <c r="F8" s="23">
        <v>0</v>
      </c>
      <c r="G8" s="22">
        <v>45000000</v>
      </c>
      <c r="H8" s="22">
        <v>45000000</v>
      </c>
      <c r="I8" s="24"/>
      <c r="J8" s="24"/>
      <c r="K8" s="14"/>
      <c r="L8" s="21">
        <v>22331010008</v>
      </c>
      <c r="M8" s="25" t="s">
        <v>54</v>
      </c>
      <c r="N8" s="23">
        <v>0</v>
      </c>
      <c r="O8" s="22">
        <v>22500000</v>
      </c>
      <c r="P8" s="23">
        <v>0</v>
      </c>
      <c r="Q8" s="23">
        <v>0</v>
      </c>
      <c r="R8" s="23">
        <v>0</v>
      </c>
      <c r="S8" s="22">
        <v>22500000</v>
      </c>
      <c r="T8" s="24"/>
      <c r="U8" s="22">
        <v>22500000</v>
      </c>
      <c r="V8" s="14"/>
      <c r="W8" s="26">
        <f t="shared" si="1"/>
        <v>41250000</v>
      </c>
      <c r="X8" s="26">
        <f t="shared" si="2"/>
        <v>67500000</v>
      </c>
      <c r="Y8" s="26">
        <f t="shared" si="3"/>
        <v>3750000</v>
      </c>
      <c r="Z8" s="26">
        <f t="shared" si="4"/>
        <v>0</v>
      </c>
      <c r="AA8" s="26">
        <f t="shared" si="5"/>
        <v>45000000</v>
      </c>
      <c r="AB8" s="26">
        <f t="shared" si="6"/>
        <v>67500000</v>
      </c>
      <c r="AC8" s="14"/>
      <c r="AD8" s="26">
        <f t="shared" si="7"/>
        <v>22500000</v>
      </c>
      <c r="AE8" s="21" t="s">
        <v>54</v>
      </c>
      <c r="AF8" s="14"/>
    </row>
    <row r="9" spans="1:33" ht="38.25" x14ac:dyDescent="0.25">
      <c r="A9" s="21">
        <v>21311010007</v>
      </c>
      <c r="B9" s="21" t="s">
        <v>55</v>
      </c>
      <c r="C9" s="22">
        <v>65254237.289999999</v>
      </c>
      <c r="D9" s="22">
        <v>71186448</v>
      </c>
      <c r="E9" s="22">
        <v>5932203.3899999997</v>
      </c>
      <c r="F9" s="23">
        <v>0</v>
      </c>
      <c r="G9" s="22">
        <v>71186440.680000007</v>
      </c>
      <c r="H9" s="22">
        <v>71186448</v>
      </c>
      <c r="I9" s="24"/>
      <c r="J9" s="23">
        <v>7.32</v>
      </c>
      <c r="K9" s="14"/>
      <c r="L9" s="21">
        <v>22331010009</v>
      </c>
      <c r="M9" s="25" t="s">
        <v>55</v>
      </c>
      <c r="N9" s="23">
        <v>0</v>
      </c>
      <c r="O9" s="22">
        <v>94915246.900000006</v>
      </c>
      <c r="P9" s="23">
        <v>0</v>
      </c>
      <c r="Q9" s="23">
        <v>0</v>
      </c>
      <c r="R9" s="23">
        <v>0</v>
      </c>
      <c r="S9" s="22">
        <v>94915246.900000006</v>
      </c>
      <c r="T9" s="24"/>
      <c r="U9" s="22">
        <v>94915246.900000006</v>
      </c>
      <c r="V9" s="14"/>
      <c r="W9" s="26">
        <f t="shared" si="1"/>
        <v>65254237.289999999</v>
      </c>
      <c r="X9" s="26">
        <f t="shared" si="2"/>
        <v>166101694.90000001</v>
      </c>
      <c r="Y9" s="26">
        <f t="shared" si="3"/>
        <v>5932203.3899999997</v>
      </c>
      <c r="Z9" s="26">
        <f t="shared" si="4"/>
        <v>0</v>
      </c>
      <c r="AA9" s="26">
        <f t="shared" si="5"/>
        <v>71186440.680000007</v>
      </c>
      <c r="AB9" s="26">
        <f t="shared" si="6"/>
        <v>166101694.90000001</v>
      </c>
      <c r="AC9" s="14"/>
      <c r="AD9" s="26">
        <f t="shared" si="7"/>
        <v>94915254.219999999</v>
      </c>
      <c r="AE9" s="21" t="s">
        <v>55</v>
      </c>
      <c r="AF9" s="14"/>
    </row>
    <row r="10" spans="1:33" ht="25.5" x14ac:dyDescent="0.25">
      <c r="A10" s="21">
        <v>21311010009</v>
      </c>
      <c r="B10" s="21" t="s">
        <v>58</v>
      </c>
      <c r="C10" s="22">
        <v>5868347.0099999998</v>
      </c>
      <c r="D10" s="22">
        <v>5868347.0099999998</v>
      </c>
      <c r="E10" s="22">
        <v>5868347.0099999998</v>
      </c>
      <c r="F10" s="22">
        <v>5868347.0099999998</v>
      </c>
      <c r="G10" s="22">
        <v>11736694.02</v>
      </c>
      <c r="H10" s="22">
        <v>11736694.02</v>
      </c>
      <c r="I10" s="24"/>
      <c r="J10" s="24"/>
      <c r="K10" s="14"/>
      <c r="L10" s="21">
        <v>22331010012</v>
      </c>
      <c r="M10" s="25" t="s">
        <v>58</v>
      </c>
      <c r="N10" s="30">
        <v>5868347.0099999998</v>
      </c>
      <c r="O10" s="22">
        <v>1408403281.4000001</v>
      </c>
      <c r="P10" s="22">
        <v>5868347.0099999998</v>
      </c>
      <c r="Q10" s="23">
        <v>0</v>
      </c>
      <c r="R10" s="22">
        <v>11736694.02</v>
      </c>
      <c r="S10" s="22">
        <v>1408403281.4000001</v>
      </c>
      <c r="T10" s="24"/>
      <c r="U10" s="22">
        <v>1396666587.3800001</v>
      </c>
      <c r="V10" s="14"/>
      <c r="W10" s="26">
        <f t="shared" si="1"/>
        <v>11736694.02</v>
      </c>
      <c r="X10" s="26">
        <f t="shared" si="2"/>
        <v>1414271628.4100001</v>
      </c>
      <c r="Y10" s="26">
        <f t="shared" si="3"/>
        <v>11736694.02</v>
      </c>
      <c r="Z10" s="26">
        <f t="shared" si="4"/>
        <v>5868347.0099999998</v>
      </c>
      <c r="AA10" s="26">
        <f t="shared" si="5"/>
        <v>23473388.039999999</v>
      </c>
      <c r="AB10" s="26">
        <f t="shared" si="6"/>
        <v>1420139975.4200001</v>
      </c>
      <c r="AC10" s="14"/>
      <c r="AD10" s="26">
        <f t="shared" si="7"/>
        <v>1396666587.3800001</v>
      </c>
      <c r="AE10" s="21" t="s">
        <v>58</v>
      </c>
      <c r="AF10" s="14"/>
      <c r="AG10" s="22">
        <v>5868347.0099999998</v>
      </c>
    </row>
    <row r="11" spans="1:33" ht="25.5" x14ac:dyDescent="0.25">
      <c r="A11" s="21">
        <v>21311010010</v>
      </c>
      <c r="B11" s="21" t="s">
        <v>56</v>
      </c>
      <c r="C11" s="22">
        <v>7791666.6699999999</v>
      </c>
      <c r="D11" s="22">
        <v>7791666.6699999999</v>
      </c>
      <c r="E11" s="22">
        <v>7791666.6699999999</v>
      </c>
      <c r="F11" s="22">
        <v>7791666.6699999999</v>
      </c>
      <c r="G11" s="22">
        <v>15583333.34</v>
      </c>
      <c r="H11" s="22">
        <v>15583333.34</v>
      </c>
      <c r="I11" s="24"/>
      <c r="J11" s="24"/>
      <c r="K11" s="14"/>
      <c r="L11" s="21">
        <v>22331010010</v>
      </c>
      <c r="M11" s="25" t="s">
        <v>56</v>
      </c>
      <c r="N11" s="30">
        <v>7791666.6699999999</v>
      </c>
      <c r="O11" s="22">
        <v>1870000000</v>
      </c>
      <c r="P11" s="22">
        <v>7791666.6699999999</v>
      </c>
      <c r="Q11" s="23">
        <v>0</v>
      </c>
      <c r="R11" s="22">
        <v>15583333.34</v>
      </c>
      <c r="S11" s="22">
        <v>1870000000</v>
      </c>
      <c r="T11" s="24"/>
      <c r="U11" s="22">
        <v>1854416666.6600001</v>
      </c>
      <c r="V11" s="14"/>
      <c r="W11" s="26">
        <f t="shared" si="1"/>
        <v>15583333.34</v>
      </c>
      <c r="X11" s="26">
        <f t="shared" si="2"/>
        <v>1877791666.6700001</v>
      </c>
      <c r="Y11" s="26">
        <f t="shared" si="3"/>
        <v>15583333.34</v>
      </c>
      <c r="Z11" s="26">
        <f t="shared" si="4"/>
        <v>7791666.6699999999</v>
      </c>
      <c r="AA11" s="26">
        <f t="shared" si="5"/>
        <v>31166666.68</v>
      </c>
      <c r="AB11" s="26">
        <f t="shared" si="6"/>
        <v>1885583333.3399999</v>
      </c>
      <c r="AC11" s="14"/>
      <c r="AD11" s="26">
        <f t="shared" si="7"/>
        <v>1854416666.6600001</v>
      </c>
      <c r="AE11" s="21" t="s">
        <v>56</v>
      </c>
      <c r="AF11" s="14"/>
      <c r="AG11" s="22">
        <v>7791666.6699999999</v>
      </c>
    </row>
    <row r="12" spans="1:33" ht="25.5" x14ac:dyDescent="0.25">
      <c r="A12" s="21">
        <v>21311010011</v>
      </c>
      <c r="B12" s="21" t="s">
        <v>57</v>
      </c>
      <c r="C12" s="23">
        <v>0</v>
      </c>
      <c r="D12" s="23">
        <v>0</v>
      </c>
      <c r="E12" s="22">
        <v>5833333</v>
      </c>
      <c r="F12" s="22">
        <v>5833333</v>
      </c>
      <c r="G12" s="22">
        <v>5833333</v>
      </c>
      <c r="H12" s="22">
        <v>5833333</v>
      </c>
      <c r="I12" s="24"/>
      <c r="J12" s="24"/>
      <c r="K12" s="14"/>
      <c r="L12" s="21">
        <v>22331010011</v>
      </c>
      <c r="M12" s="25" t="s">
        <v>57</v>
      </c>
      <c r="N12" s="22">
        <v>10927501.67</v>
      </c>
      <c r="O12" s="22">
        <v>1400000000</v>
      </c>
      <c r="P12" s="22">
        <v>5833333</v>
      </c>
      <c r="Q12" s="23">
        <v>0</v>
      </c>
      <c r="R12" s="22">
        <v>16760834.67</v>
      </c>
      <c r="S12" s="22">
        <v>1400000000</v>
      </c>
      <c r="T12" s="24"/>
      <c r="U12" s="22">
        <v>1383239165.3299999</v>
      </c>
      <c r="V12" s="14"/>
      <c r="W12" s="26">
        <f t="shared" si="1"/>
        <v>10927501.67</v>
      </c>
      <c r="X12" s="26">
        <f t="shared" si="2"/>
        <v>1400000000</v>
      </c>
      <c r="Y12" s="26">
        <f t="shared" si="3"/>
        <v>11666666</v>
      </c>
      <c r="Z12" s="26">
        <f t="shared" si="4"/>
        <v>5833333</v>
      </c>
      <c r="AA12" s="26">
        <f t="shared" si="5"/>
        <v>22594167.670000002</v>
      </c>
      <c r="AB12" s="26">
        <f t="shared" si="6"/>
        <v>1405833333</v>
      </c>
      <c r="AC12" s="14"/>
      <c r="AD12" s="26">
        <f t="shared" si="7"/>
        <v>1383239165.3299999</v>
      </c>
      <c r="AE12" s="21" t="s">
        <v>57</v>
      </c>
      <c r="AF12" s="14"/>
      <c r="AG12" s="22">
        <v>5833333</v>
      </c>
    </row>
    <row r="13" spans="1:33" x14ac:dyDescent="0.25">
      <c r="A13" s="21"/>
      <c r="B13" s="21"/>
      <c r="C13" s="23"/>
      <c r="D13" s="23"/>
      <c r="E13" s="22"/>
      <c r="F13" s="22"/>
      <c r="G13" s="22"/>
      <c r="H13" s="22"/>
      <c r="I13" s="24"/>
      <c r="J13" s="24"/>
      <c r="K13" s="14"/>
      <c r="L13" s="21">
        <v>22331010004</v>
      </c>
      <c r="M13" s="25" t="s">
        <v>50</v>
      </c>
      <c r="N13" s="22">
        <v>2638860353.8800001</v>
      </c>
      <c r="O13" s="22">
        <v>2638860353.8800001</v>
      </c>
      <c r="P13" s="23">
        <v>0</v>
      </c>
      <c r="Q13" s="23">
        <v>0</v>
      </c>
      <c r="R13" s="22">
        <v>2638860353.8800001</v>
      </c>
      <c r="S13" s="22">
        <v>2638860353.8800001</v>
      </c>
      <c r="T13" s="24"/>
      <c r="U13" s="22"/>
      <c r="V13" s="14"/>
      <c r="W13" s="26">
        <f t="shared" si="1"/>
        <v>2638860353.8800001</v>
      </c>
      <c r="X13" s="26">
        <f t="shared" si="2"/>
        <v>2638860353.8800001</v>
      </c>
      <c r="Y13" s="26">
        <f t="shared" si="3"/>
        <v>0</v>
      </c>
      <c r="Z13" s="26">
        <f t="shared" si="4"/>
        <v>0</v>
      </c>
      <c r="AA13" s="26">
        <f t="shared" si="5"/>
        <v>2638860353.8800001</v>
      </c>
      <c r="AB13" s="26">
        <f t="shared" si="6"/>
        <v>2638860353.8800001</v>
      </c>
      <c r="AC13" s="14"/>
      <c r="AD13" s="26">
        <f t="shared" si="7"/>
        <v>0</v>
      </c>
      <c r="AE13" s="21" t="s">
        <v>50</v>
      </c>
      <c r="AF13" s="14"/>
    </row>
    <row r="14" spans="1:33" x14ac:dyDescent="0.25">
      <c r="A14" s="21"/>
      <c r="B14" s="21"/>
      <c r="C14" s="23"/>
      <c r="D14" s="23"/>
      <c r="E14" s="22"/>
      <c r="F14" s="22"/>
      <c r="G14" s="22"/>
      <c r="H14" s="22"/>
      <c r="I14" s="24"/>
      <c r="J14" s="24"/>
      <c r="K14" s="14"/>
      <c r="L14" s="21">
        <v>22331010006</v>
      </c>
      <c r="M14" s="25" t="s">
        <v>60</v>
      </c>
      <c r="N14" s="22">
        <v>659693178</v>
      </c>
      <c r="O14" s="22">
        <v>659693178</v>
      </c>
      <c r="P14" s="23">
        <v>0</v>
      </c>
      <c r="Q14" s="23">
        <v>0</v>
      </c>
      <c r="R14" s="22">
        <v>659693178</v>
      </c>
      <c r="S14" s="22">
        <v>659693178</v>
      </c>
      <c r="T14" s="24"/>
      <c r="U14" s="22"/>
      <c r="V14" s="14"/>
      <c r="W14" s="26">
        <f t="shared" si="1"/>
        <v>659693178</v>
      </c>
      <c r="X14" s="26">
        <f t="shared" si="2"/>
        <v>659693178</v>
      </c>
      <c r="Y14" s="26">
        <f t="shared" si="3"/>
        <v>0</v>
      </c>
      <c r="Z14" s="26">
        <f t="shared" si="4"/>
        <v>0</v>
      </c>
      <c r="AA14" s="26">
        <f t="shared" si="5"/>
        <v>659693178</v>
      </c>
      <c r="AB14" s="26">
        <f t="shared" si="6"/>
        <v>659693178</v>
      </c>
      <c r="AC14" s="14"/>
      <c r="AD14" s="26">
        <f t="shared" si="7"/>
        <v>0</v>
      </c>
      <c r="AE14" s="21" t="s">
        <v>60</v>
      </c>
      <c r="AF14" s="14"/>
    </row>
    <row r="15" spans="1:33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14"/>
      <c r="L15" s="27"/>
      <c r="M15" s="28"/>
      <c r="N15" s="27"/>
      <c r="O15" s="27"/>
      <c r="P15" s="27"/>
      <c r="Q15" s="27"/>
      <c r="R15" s="27"/>
      <c r="S15" s="27"/>
      <c r="T15" s="27"/>
      <c r="U15" s="27"/>
      <c r="V15" s="14"/>
      <c r="W15" s="26"/>
      <c r="X15" s="26"/>
      <c r="Y15" s="26"/>
      <c r="Z15" s="26"/>
      <c r="AA15" s="26"/>
      <c r="AB15" s="26"/>
      <c r="AC15" s="14"/>
      <c r="AD15" s="26"/>
      <c r="AE15" s="29"/>
      <c r="AF15" s="14"/>
    </row>
    <row r="16" spans="1:33" x14ac:dyDescent="0.25">
      <c r="A16" s="24"/>
      <c r="B16" s="23" t="s">
        <v>75</v>
      </c>
      <c r="C16" s="22">
        <v>313966549.08999997</v>
      </c>
      <c r="D16" s="22">
        <v>323648759.80000001</v>
      </c>
      <c r="E16" s="22">
        <v>29175550.07</v>
      </c>
      <c r="F16" s="22">
        <v>19493346.68</v>
      </c>
      <c r="G16" s="30">
        <v>343142099.16000003</v>
      </c>
      <c r="H16" s="22">
        <v>343142106.48000002</v>
      </c>
      <c r="I16" s="24"/>
      <c r="J16" s="23">
        <v>7.32</v>
      </c>
      <c r="K16" s="14"/>
      <c r="L16" s="27"/>
      <c r="M16" s="31" t="s">
        <v>76</v>
      </c>
      <c r="N16" s="22">
        <v>6051744109.1099997</v>
      </c>
      <c r="O16" s="22">
        <v>10822975122.059999</v>
      </c>
      <c r="P16" s="22">
        <v>19493346.68</v>
      </c>
      <c r="Q16" s="23">
        <v>0</v>
      </c>
      <c r="R16" s="22">
        <v>6071237455.79</v>
      </c>
      <c r="S16" s="22">
        <v>10822975122.059999</v>
      </c>
      <c r="T16" s="24"/>
      <c r="U16" s="22">
        <v>4751737666.2700005</v>
      </c>
      <c r="V16" s="14"/>
      <c r="W16" s="26">
        <f t="shared" si="1"/>
        <v>6365710658.1999998</v>
      </c>
      <c r="X16" s="26">
        <f t="shared" si="2"/>
        <v>11146623881.859999</v>
      </c>
      <c r="Y16" s="26">
        <f t="shared" si="3"/>
        <v>48668896.75</v>
      </c>
      <c r="Z16" s="26">
        <f t="shared" si="4"/>
        <v>19493346.68</v>
      </c>
      <c r="AA16" s="26">
        <f t="shared" si="5"/>
        <v>6414379554.9499998</v>
      </c>
      <c r="AB16" s="26">
        <f t="shared" si="6"/>
        <v>11166117228.539999</v>
      </c>
      <c r="AC16" s="14"/>
      <c r="AD16" s="26">
        <f t="shared" si="7"/>
        <v>4751737673.5900002</v>
      </c>
      <c r="AE16" s="23" t="s">
        <v>76</v>
      </c>
      <c r="AF16" s="14"/>
    </row>
    <row r="17" spans="1:30" x14ac:dyDescent="0.25">
      <c r="L17" s="1"/>
      <c r="AC17" s="9"/>
      <c r="AD17" s="9">
        <v>332500000</v>
      </c>
    </row>
    <row r="18" spans="1:30" x14ac:dyDescent="0.25">
      <c r="L18" s="1"/>
      <c r="N18" s="34"/>
    </row>
    <row r="19" spans="1:30" ht="26.1" customHeight="1" x14ac:dyDescent="0.25">
      <c r="O19" s="22">
        <v>1408403281.4000001</v>
      </c>
      <c r="U19" s="36" t="s">
        <v>101</v>
      </c>
      <c r="V19" s="36"/>
      <c r="W19" s="158" t="s">
        <v>102</v>
      </c>
      <c r="X19" s="158"/>
      <c r="Y19" s="158"/>
      <c r="Z19" s="158"/>
      <c r="AA19" s="37">
        <f>N13/2</f>
        <v>1319430176.9400001</v>
      </c>
      <c r="AB19" s="9"/>
    </row>
    <row r="20" spans="1:30" ht="29.45" customHeight="1" x14ac:dyDescent="0.25">
      <c r="A20" t="s">
        <v>100</v>
      </c>
      <c r="O20" s="22">
        <v>1870000000</v>
      </c>
      <c r="U20" s="36" t="s">
        <v>101</v>
      </c>
      <c r="V20" s="36"/>
      <c r="W20" s="158" t="s">
        <v>103</v>
      </c>
      <c r="X20" s="158"/>
      <c r="Y20" s="158"/>
      <c r="Z20" s="158"/>
      <c r="AA20" s="37">
        <v>88973104.459999993</v>
      </c>
    </row>
    <row r="21" spans="1:30" x14ac:dyDescent="0.25">
      <c r="A21" s="2">
        <v>21311010003</v>
      </c>
      <c r="B21" s="2" t="s">
        <v>69</v>
      </c>
      <c r="C21" s="3">
        <v>51723172.689999998</v>
      </c>
      <c r="D21" s="3">
        <v>62957558</v>
      </c>
      <c r="E21" s="3">
        <v>11234385.310000001</v>
      </c>
      <c r="F21" s="4">
        <v>0</v>
      </c>
      <c r="G21" s="3">
        <v>62957558</v>
      </c>
      <c r="H21" s="3">
        <v>62957558</v>
      </c>
      <c r="I21" s="1"/>
      <c r="J21" s="1"/>
      <c r="O21" s="22">
        <v>1400000000</v>
      </c>
      <c r="U21" s="36"/>
      <c r="V21" s="36"/>
      <c r="W21" s="36"/>
      <c r="X21" s="36"/>
      <c r="Y21" s="37"/>
      <c r="Z21" s="37"/>
      <c r="AA21" s="36"/>
      <c r="AC21">
        <f>P23</f>
        <v>0</v>
      </c>
    </row>
    <row r="22" spans="1:30" x14ac:dyDescent="0.25">
      <c r="A22" s="2">
        <v>21311010004</v>
      </c>
      <c r="B22" s="2" t="s">
        <v>70</v>
      </c>
      <c r="C22" s="3">
        <v>72890254.700000003</v>
      </c>
      <c r="D22" s="3">
        <v>87891113.069999993</v>
      </c>
      <c r="E22" s="3">
        <v>15000858.369999999</v>
      </c>
      <c r="F22" s="4">
        <v>0</v>
      </c>
      <c r="G22" s="3">
        <v>87891113.069999993</v>
      </c>
      <c r="H22" s="3">
        <v>87891113.069999993</v>
      </c>
      <c r="I22" s="1"/>
      <c r="J22" s="1"/>
      <c r="O22" s="33">
        <v>1000000000</v>
      </c>
      <c r="R22" s="9"/>
      <c r="U22" s="36" t="s">
        <v>101</v>
      </c>
      <c r="V22" s="36"/>
      <c r="W22" s="36" t="s">
        <v>104</v>
      </c>
      <c r="X22" s="36"/>
      <c r="Y22" s="37"/>
      <c r="Z22" s="37"/>
      <c r="AA22" s="35">
        <v>5868347.0099999998</v>
      </c>
    </row>
    <row r="23" spans="1:30" x14ac:dyDescent="0.25">
      <c r="A23" s="2">
        <v>21311010005</v>
      </c>
      <c r="B23" s="2" t="s">
        <v>71</v>
      </c>
      <c r="C23" s="3">
        <v>35324523.539999999</v>
      </c>
      <c r="D23" s="3">
        <v>42953627.049999997</v>
      </c>
      <c r="E23" s="3">
        <v>7629103.5099999998</v>
      </c>
      <c r="F23" s="4">
        <v>0</v>
      </c>
      <c r="G23" s="3">
        <v>42953627.049999997</v>
      </c>
      <c r="H23" s="3">
        <v>42953627.049999997</v>
      </c>
      <c r="I23" s="1"/>
      <c r="J23" s="1"/>
      <c r="U23" s="36" t="s">
        <v>101</v>
      </c>
      <c r="V23" s="36"/>
      <c r="W23" s="36" t="s">
        <v>105</v>
      </c>
      <c r="X23" s="36"/>
      <c r="Y23" s="37"/>
      <c r="Z23" s="37"/>
      <c r="AA23" s="35">
        <v>7791666.6699999999</v>
      </c>
    </row>
    <row r="24" spans="1:30" ht="22.5" x14ac:dyDescent="0.25">
      <c r="A24" s="2">
        <v>21311010006</v>
      </c>
      <c r="B24" s="2" t="s">
        <v>72</v>
      </c>
      <c r="C24" s="3">
        <v>37500000</v>
      </c>
      <c r="D24" s="3">
        <v>45000000</v>
      </c>
      <c r="E24" s="3">
        <v>3750000</v>
      </c>
      <c r="F24" s="4">
        <v>0</v>
      </c>
      <c r="G24" s="3">
        <v>41250000</v>
      </c>
      <c r="H24" s="3">
        <v>45000000</v>
      </c>
      <c r="I24" s="1"/>
      <c r="J24" s="3">
        <v>3750000</v>
      </c>
      <c r="U24" s="36" t="s">
        <v>101</v>
      </c>
      <c r="V24" s="36"/>
      <c r="W24" s="36" t="s">
        <v>106</v>
      </c>
      <c r="X24" s="36"/>
      <c r="Y24" s="37"/>
      <c r="Z24" s="37"/>
      <c r="AA24" s="38">
        <v>5868347.0099999998</v>
      </c>
    </row>
    <row r="25" spans="1:30" ht="33.75" x14ac:dyDescent="0.25">
      <c r="A25" s="2">
        <v>21311010007</v>
      </c>
      <c r="B25" s="2" t="s">
        <v>55</v>
      </c>
      <c r="C25" s="3">
        <v>59322033.899999999</v>
      </c>
      <c r="D25" s="3">
        <v>71186448</v>
      </c>
      <c r="E25" s="3">
        <v>5932203.3899999997</v>
      </c>
      <c r="F25" s="4">
        <v>0</v>
      </c>
      <c r="G25" s="3">
        <v>65254237.289999999</v>
      </c>
      <c r="H25" s="3">
        <v>71186448</v>
      </c>
      <c r="I25" s="1"/>
      <c r="J25" s="3">
        <v>5932210.71</v>
      </c>
      <c r="U25" s="36" t="s">
        <v>101</v>
      </c>
      <c r="V25" s="36"/>
      <c r="W25" s="36" t="s">
        <v>107</v>
      </c>
      <c r="X25" s="36"/>
      <c r="Y25" s="37"/>
      <c r="Z25" s="37"/>
      <c r="AA25" s="38">
        <v>7791666.6699999999</v>
      </c>
    </row>
    <row r="26" spans="1:30" x14ac:dyDescent="0.25">
      <c r="A26" s="2">
        <v>21311010009</v>
      </c>
      <c r="B26" s="2" t="s">
        <v>58</v>
      </c>
      <c r="C26" s="4">
        <v>0</v>
      </c>
      <c r="D26" s="4">
        <v>0</v>
      </c>
      <c r="E26" s="3">
        <v>5868347.0099999998</v>
      </c>
      <c r="F26" s="4">
        <v>0</v>
      </c>
      <c r="G26" s="3">
        <v>5868347.0099999998</v>
      </c>
      <c r="H26" s="4">
        <v>0</v>
      </c>
      <c r="I26" s="3">
        <v>5868347.0099999998</v>
      </c>
      <c r="J26" s="1"/>
      <c r="U26" s="36" t="s">
        <v>101</v>
      </c>
      <c r="V26" s="36"/>
      <c r="W26" s="36" t="s">
        <v>108</v>
      </c>
      <c r="X26" s="36"/>
      <c r="Y26" s="37"/>
      <c r="Z26" s="37"/>
      <c r="AA26" s="38">
        <v>5833333</v>
      </c>
    </row>
    <row r="27" spans="1:30" x14ac:dyDescent="0.25">
      <c r="A27" s="2">
        <v>21311010010</v>
      </c>
      <c r="B27" s="2" t="s">
        <v>56</v>
      </c>
      <c r="C27" s="4">
        <v>0</v>
      </c>
      <c r="D27" s="4">
        <v>0</v>
      </c>
      <c r="E27" s="3">
        <v>7791666.6699999999</v>
      </c>
      <c r="F27" s="4">
        <v>0</v>
      </c>
      <c r="G27" s="3">
        <v>7791666.6699999999</v>
      </c>
      <c r="H27" s="4">
        <v>0</v>
      </c>
      <c r="I27" s="3">
        <v>7791666.6699999999</v>
      </c>
      <c r="J27" s="1"/>
      <c r="U27" s="36"/>
      <c r="V27" s="36"/>
      <c r="W27" s="36"/>
      <c r="X27" s="36"/>
      <c r="Y27" s="37"/>
      <c r="Z27" s="37"/>
      <c r="AA27" s="36"/>
    </row>
    <row r="28" spans="1:3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U28" s="36"/>
      <c r="V28" s="36"/>
      <c r="W28" s="36"/>
      <c r="X28" s="36"/>
      <c r="Y28" s="37"/>
      <c r="Z28" s="37"/>
      <c r="AA28" s="39">
        <f>AA16-AA19-AA20-AA22-AA23-AA24-AA25-AA26</f>
        <v>4972822913.1899996</v>
      </c>
    </row>
    <row r="29" spans="1:30" x14ac:dyDescent="0.25">
      <c r="A29" s="1"/>
      <c r="B29" s="4" t="s">
        <v>73</v>
      </c>
      <c r="C29" s="3">
        <v>256759984.83000001</v>
      </c>
      <c r="D29" s="3">
        <v>309988746.12</v>
      </c>
      <c r="E29" s="3">
        <v>57206564.259999998</v>
      </c>
      <c r="F29" s="4">
        <v>0</v>
      </c>
      <c r="G29" s="3">
        <v>313966549.08999997</v>
      </c>
      <c r="H29" s="3">
        <v>309988746.12</v>
      </c>
      <c r="I29" s="3">
        <v>3977802.97</v>
      </c>
      <c r="J29" s="1"/>
      <c r="U29" s="36"/>
      <c r="V29" s="36"/>
      <c r="W29" s="36"/>
      <c r="X29" s="36"/>
      <c r="Y29" s="37"/>
      <c r="Z29" s="37"/>
      <c r="AA29" s="36"/>
    </row>
    <row r="30" spans="1:30" ht="22.5" x14ac:dyDescent="0.25">
      <c r="A30" s="1"/>
      <c r="B30" s="1"/>
      <c r="C30" s="4" t="s">
        <v>98</v>
      </c>
      <c r="D30" s="1"/>
      <c r="E30" s="1"/>
      <c r="F30" s="1"/>
      <c r="G30" s="1"/>
      <c r="H30" s="1"/>
      <c r="I30" s="3">
        <v>3977802.97</v>
      </c>
      <c r="J30" s="2"/>
      <c r="U30" s="36"/>
      <c r="V30" s="36"/>
      <c r="W30" s="36"/>
      <c r="X30" s="36"/>
      <c r="Y30" s="37"/>
      <c r="Z30" s="37"/>
      <c r="AA30" s="36">
        <v>500000000</v>
      </c>
    </row>
    <row r="31" spans="1:30" x14ac:dyDescent="0.25">
      <c r="N31" s="3">
        <v>309988746.00999999</v>
      </c>
      <c r="U31" s="36"/>
      <c r="V31" s="36"/>
      <c r="W31" s="36"/>
      <c r="X31" s="36"/>
      <c r="Y31" s="37"/>
      <c r="Z31" s="37"/>
      <c r="AA31" s="36">
        <v>167500000</v>
      </c>
    </row>
    <row r="32" spans="1:30" x14ac:dyDescent="0.25">
      <c r="N32" s="3">
        <v>4736168559.2600002</v>
      </c>
      <c r="U32" s="36"/>
      <c r="V32" s="36"/>
      <c r="W32" s="36"/>
      <c r="X32" s="36"/>
      <c r="Y32" s="37"/>
      <c r="Z32" s="37"/>
      <c r="AA32" s="36"/>
    </row>
    <row r="33" spans="1:33" x14ac:dyDescent="0.25">
      <c r="N33" s="9">
        <f>SUM(N31:N32)</f>
        <v>5046157305.2700005</v>
      </c>
      <c r="O33" s="9">
        <f>SUM(O19:O23)</f>
        <v>5678403281.3999996</v>
      </c>
      <c r="U33" s="36"/>
      <c r="V33" s="36"/>
      <c r="W33" s="36"/>
      <c r="X33" s="36"/>
      <c r="Y33" s="37"/>
      <c r="Z33" s="37"/>
      <c r="AA33" s="37">
        <f>SUM(AA28:AA32)</f>
        <v>5640322913.1899996</v>
      </c>
      <c r="AB33" s="9">
        <f>O33-AA33</f>
        <v>38080368.210000038</v>
      </c>
      <c r="AD33" s="9">
        <f>SUM(AD16:AD19)</f>
        <v>5084237673.5900002</v>
      </c>
      <c r="AG33" s="8"/>
    </row>
    <row r="34" spans="1:33" x14ac:dyDescent="0.25">
      <c r="U34" s="36"/>
      <c r="V34" s="36"/>
      <c r="W34" s="36"/>
      <c r="X34" s="36"/>
      <c r="Y34" s="37"/>
      <c r="Z34" s="37"/>
      <c r="AA34" s="36"/>
      <c r="AD34" s="9">
        <f>N33+O33-AA33</f>
        <v>5084237673.4800005</v>
      </c>
      <c r="AG34" s="8"/>
    </row>
    <row r="35" spans="1:33" x14ac:dyDescent="0.25">
      <c r="U35" s="36"/>
      <c r="V35" s="36"/>
      <c r="W35" s="36"/>
      <c r="X35" s="36"/>
      <c r="Y35" s="37"/>
      <c r="Z35" s="37"/>
      <c r="AA35" s="41">
        <v>5640322913.1899996</v>
      </c>
      <c r="AG35" s="8"/>
    </row>
    <row r="36" spans="1:33" x14ac:dyDescent="0.25">
      <c r="A36" s="2">
        <v>21311010003</v>
      </c>
      <c r="B36" s="2" t="s">
        <v>69</v>
      </c>
      <c r="C36" s="3">
        <v>48495832.469999999</v>
      </c>
      <c r="D36" s="3">
        <v>53283454.100000001</v>
      </c>
      <c r="E36" s="3">
        <v>4787621.63</v>
      </c>
      <c r="F36" s="3">
        <v>62957558</v>
      </c>
      <c r="G36" s="3">
        <v>53283454.100000001</v>
      </c>
      <c r="H36" s="3">
        <v>116241012.09999999</v>
      </c>
      <c r="I36" s="1"/>
      <c r="J36" s="3">
        <v>62957558</v>
      </c>
      <c r="U36" s="36"/>
      <c r="V36" s="36"/>
      <c r="W36" s="36"/>
      <c r="X36" s="36"/>
      <c r="Y36" s="35"/>
      <c r="Z36" s="36"/>
      <c r="AA36" s="37"/>
      <c r="AC36" s="11"/>
      <c r="AE36"/>
      <c r="AG36" s="8"/>
    </row>
    <row r="37" spans="1:33" x14ac:dyDescent="0.25">
      <c r="A37" s="2">
        <v>21311010004</v>
      </c>
      <c r="B37" s="2" t="s">
        <v>70</v>
      </c>
      <c r="C37" s="3">
        <v>75892097.120000005</v>
      </c>
      <c r="D37" s="3">
        <v>82991313.239999995</v>
      </c>
      <c r="E37" s="3">
        <v>7099216.1200000001</v>
      </c>
      <c r="F37" s="3">
        <v>87891113</v>
      </c>
      <c r="G37" s="3">
        <v>82991313.239999995</v>
      </c>
      <c r="H37" s="3">
        <v>170882426.24000001</v>
      </c>
      <c r="I37" s="1"/>
      <c r="J37" s="3">
        <v>87891113</v>
      </c>
      <c r="U37" s="36"/>
      <c r="V37" s="36"/>
      <c r="W37" s="36" t="s">
        <v>109</v>
      </c>
      <c r="X37" s="36"/>
      <c r="Y37" s="35"/>
      <c r="Z37" s="36"/>
      <c r="AA37" s="41">
        <f>AA38-AA35</f>
        <v>-1234.1899995803833</v>
      </c>
      <c r="AE37"/>
      <c r="AG37" s="8"/>
    </row>
    <row r="38" spans="1:33" x14ac:dyDescent="0.25">
      <c r="A38" s="2">
        <v>21311010005</v>
      </c>
      <c r="B38" s="2" t="s">
        <v>71</v>
      </c>
      <c r="C38" s="3">
        <v>33498376.010000002</v>
      </c>
      <c r="D38" s="3">
        <v>36786328.539999999</v>
      </c>
      <c r="E38" s="3">
        <v>3287952.52</v>
      </c>
      <c r="F38" s="3">
        <v>42953627</v>
      </c>
      <c r="G38" s="3">
        <v>36786328.530000001</v>
      </c>
      <c r="H38" s="3">
        <v>79739955.540000007</v>
      </c>
      <c r="I38" s="1"/>
      <c r="J38" s="3">
        <v>42953627.009999998</v>
      </c>
      <c r="U38" s="36"/>
      <c r="V38" s="36"/>
      <c r="W38" s="36" t="s">
        <v>110</v>
      </c>
      <c r="X38" s="36"/>
      <c r="Y38" s="36"/>
      <c r="Z38" s="36"/>
      <c r="AA38" s="41">
        <v>5640321679</v>
      </c>
      <c r="AB38" s="9"/>
      <c r="AE38"/>
      <c r="AG38" s="8"/>
    </row>
    <row r="39" spans="1:33" ht="22.5" x14ac:dyDescent="0.25">
      <c r="A39" s="2">
        <v>21311010006</v>
      </c>
      <c r="B39" s="2" t="s">
        <v>72</v>
      </c>
      <c r="C39" s="3">
        <v>41250000</v>
      </c>
      <c r="D39" s="3">
        <v>45000000</v>
      </c>
      <c r="E39" s="3">
        <v>3750000</v>
      </c>
      <c r="F39" s="3">
        <v>45000000</v>
      </c>
      <c r="G39" s="3">
        <v>45000000</v>
      </c>
      <c r="H39" s="3">
        <v>90000000</v>
      </c>
      <c r="I39" s="1"/>
      <c r="J39" s="3">
        <v>45000000</v>
      </c>
      <c r="O39" s="2"/>
      <c r="P39" s="2"/>
      <c r="Q39" s="4"/>
      <c r="R39" s="4"/>
      <c r="S39" s="3"/>
      <c r="T39" s="4"/>
      <c r="U39" s="35"/>
      <c r="V39" s="40"/>
      <c r="W39" s="36"/>
      <c r="X39" s="36"/>
      <c r="Y39" s="37"/>
      <c r="Z39" s="36"/>
      <c r="AA39" s="41"/>
      <c r="AB39" s="9"/>
      <c r="AC39" s="34"/>
      <c r="AD39" s="9"/>
      <c r="AE39"/>
      <c r="AF39" s="9"/>
      <c r="AG39" s="8"/>
    </row>
    <row r="40" spans="1:33" ht="33.75" x14ac:dyDescent="0.25">
      <c r="A40" s="2">
        <v>21311010007</v>
      </c>
      <c r="B40" s="2" t="s">
        <v>55</v>
      </c>
      <c r="C40" s="3">
        <v>65254237.289999999</v>
      </c>
      <c r="D40" s="3">
        <v>71186440.680000007</v>
      </c>
      <c r="E40" s="3">
        <v>5932203.3899999997</v>
      </c>
      <c r="F40" s="3">
        <v>71186448</v>
      </c>
      <c r="G40" s="3">
        <v>71186440.680000007</v>
      </c>
      <c r="H40" s="3">
        <v>142372888.68000001</v>
      </c>
      <c r="I40" s="1"/>
      <c r="J40" s="3">
        <v>71186448</v>
      </c>
      <c r="O40" s="2"/>
      <c r="P40" s="2"/>
      <c r="Q40" s="4"/>
      <c r="R40" s="4"/>
      <c r="S40" s="3"/>
      <c r="T40" s="4"/>
      <c r="U40" s="35"/>
      <c r="V40" s="40"/>
      <c r="W40" s="36"/>
      <c r="X40" s="36"/>
      <c r="Y40" s="36"/>
      <c r="Z40" s="36"/>
      <c r="AA40" s="37"/>
      <c r="AB40" s="9"/>
      <c r="AD40" s="9"/>
      <c r="AE40"/>
      <c r="AG40" s="8"/>
    </row>
    <row r="41" spans="1:3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Y41"/>
      <c r="Z41"/>
      <c r="AA41" s="9"/>
      <c r="AB41" s="9"/>
      <c r="AE41"/>
    </row>
    <row r="42" spans="1:33" x14ac:dyDescent="0.25">
      <c r="A42" s="1"/>
      <c r="B42" s="4" t="s">
        <v>75</v>
      </c>
      <c r="C42" s="3">
        <v>264390542.88999999</v>
      </c>
      <c r="D42" s="3">
        <v>289247536.56</v>
      </c>
      <c r="E42" s="3">
        <v>24856993.66</v>
      </c>
      <c r="F42" s="3">
        <v>309988746</v>
      </c>
      <c r="G42" s="3">
        <v>289247536.55000001</v>
      </c>
      <c r="H42" s="3">
        <v>599236282.55999994</v>
      </c>
      <c r="I42" s="1"/>
      <c r="J42" s="3">
        <v>309988746.00999999</v>
      </c>
      <c r="Y42"/>
      <c r="Z42"/>
      <c r="AA42" s="9"/>
      <c r="AB42" s="9"/>
      <c r="AD42" s="9"/>
      <c r="AE42"/>
    </row>
    <row r="44" spans="1:33" x14ac:dyDescent="0.25">
      <c r="A44" s="2">
        <v>22331010003</v>
      </c>
      <c r="B44" s="2" t="s">
        <v>49</v>
      </c>
      <c r="C44" s="4">
        <v>-93.9</v>
      </c>
      <c r="D44" s="3">
        <v>1186786280.8399999</v>
      </c>
      <c r="E44" s="3">
        <v>62957558</v>
      </c>
      <c r="F44" s="4">
        <v>0</v>
      </c>
      <c r="G44" s="3">
        <v>62957464.100000001</v>
      </c>
      <c r="H44" s="3">
        <v>1186786280.8399999</v>
      </c>
      <c r="I44" s="1"/>
      <c r="J44" s="3">
        <v>1123828816.74</v>
      </c>
    </row>
    <row r="45" spans="1:33" x14ac:dyDescent="0.25">
      <c r="A45" s="2">
        <v>22331010004</v>
      </c>
      <c r="B45" s="2" t="s">
        <v>50</v>
      </c>
      <c r="C45" s="4">
        <v>0</v>
      </c>
      <c r="D45" s="3">
        <v>1319430176.9400001</v>
      </c>
      <c r="E45" s="4">
        <v>0</v>
      </c>
      <c r="F45" s="4">
        <v>0</v>
      </c>
      <c r="G45" s="4">
        <v>0</v>
      </c>
      <c r="H45" s="3">
        <v>1319430176.9400001</v>
      </c>
      <c r="I45" s="1"/>
      <c r="J45" s="3">
        <v>1319430176.9400001</v>
      </c>
    </row>
    <row r="46" spans="1:33" x14ac:dyDescent="0.25">
      <c r="A46" s="2">
        <v>22331010005</v>
      </c>
      <c r="B46" s="2" t="s">
        <v>51</v>
      </c>
      <c r="C46" s="4">
        <v>-6.76</v>
      </c>
      <c r="D46" s="3">
        <v>855673647.36000001</v>
      </c>
      <c r="E46" s="3">
        <v>87891113</v>
      </c>
      <c r="F46" s="4">
        <v>0</v>
      </c>
      <c r="G46" s="3">
        <v>87891106.239999995</v>
      </c>
      <c r="H46" s="3">
        <v>855673647.36000001</v>
      </c>
      <c r="I46" s="1"/>
      <c r="J46" s="3">
        <v>767782541.12</v>
      </c>
    </row>
    <row r="47" spans="1:33" x14ac:dyDescent="0.25">
      <c r="A47" s="2">
        <v>22331010006</v>
      </c>
      <c r="B47" s="2" t="s">
        <v>52</v>
      </c>
      <c r="C47" s="4">
        <v>0</v>
      </c>
      <c r="D47" s="3">
        <v>659693178</v>
      </c>
      <c r="E47" s="4">
        <v>0</v>
      </c>
      <c r="F47" s="4">
        <v>0</v>
      </c>
      <c r="G47" s="4">
        <v>0</v>
      </c>
      <c r="H47" s="3">
        <v>659693178</v>
      </c>
      <c r="I47" s="1"/>
      <c r="J47" s="3">
        <v>659693178</v>
      </c>
    </row>
    <row r="48" spans="1:33" x14ac:dyDescent="0.25">
      <c r="A48" s="2">
        <v>22331010007</v>
      </c>
      <c r="B48" s="2" t="s">
        <v>53</v>
      </c>
      <c r="C48" s="4">
        <v>-5.45</v>
      </c>
      <c r="D48" s="3">
        <v>790972221.11000001</v>
      </c>
      <c r="E48" s="3">
        <v>42953627</v>
      </c>
      <c r="F48" s="4">
        <v>0</v>
      </c>
      <c r="G48" s="3">
        <v>42953621.549999997</v>
      </c>
      <c r="H48" s="3">
        <v>790972221.11000001</v>
      </c>
      <c r="I48" s="1"/>
      <c r="J48" s="3">
        <v>748018599.55999994</v>
      </c>
    </row>
    <row r="49" spans="1:10" x14ac:dyDescent="0.25">
      <c r="A49" s="2">
        <v>22331010008</v>
      </c>
      <c r="B49" s="2" t="s">
        <v>54</v>
      </c>
      <c r="C49" s="4">
        <v>0</v>
      </c>
      <c r="D49" s="3">
        <v>67500000</v>
      </c>
      <c r="E49" s="3">
        <v>45000000</v>
      </c>
      <c r="F49" s="4">
        <v>0</v>
      </c>
      <c r="G49" s="3">
        <v>45000000</v>
      </c>
      <c r="H49" s="3">
        <v>67500000</v>
      </c>
      <c r="I49" s="1"/>
      <c r="J49" s="3">
        <v>22500000</v>
      </c>
    </row>
    <row r="50" spans="1:10" ht="33.75" x14ac:dyDescent="0.25">
      <c r="A50" s="2">
        <v>22331010009</v>
      </c>
      <c r="B50" s="2" t="s">
        <v>55</v>
      </c>
      <c r="C50" s="4">
        <v>-7.32</v>
      </c>
      <c r="D50" s="3">
        <v>166101687.58000001</v>
      </c>
      <c r="E50" s="3">
        <v>71186448</v>
      </c>
      <c r="F50" s="4">
        <v>0</v>
      </c>
      <c r="G50" s="3">
        <v>71186440.680000007</v>
      </c>
      <c r="H50" s="3">
        <v>166101687.58000001</v>
      </c>
      <c r="I50" s="1"/>
      <c r="J50" s="3">
        <v>94915246.900000006</v>
      </c>
    </row>
    <row r="51" spans="1:1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1"/>
      <c r="B52" s="4" t="s">
        <v>76</v>
      </c>
      <c r="C52" s="4">
        <v>-113.43</v>
      </c>
      <c r="D52" s="3">
        <v>5046157191.8299999</v>
      </c>
      <c r="E52" s="3">
        <v>309988746</v>
      </c>
      <c r="F52" s="4">
        <v>0</v>
      </c>
      <c r="G52" s="3">
        <v>309988632.56999999</v>
      </c>
      <c r="H52" s="3">
        <v>5046157191.8299999</v>
      </c>
      <c r="I52" s="1"/>
      <c r="J52" s="3">
        <v>4736168559.2600002</v>
      </c>
    </row>
  </sheetData>
  <mergeCells count="14">
    <mergeCell ref="W19:Z19"/>
    <mergeCell ref="W20:Z20"/>
    <mergeCell ref="AC3:AD3"/>
    <mergeCell ref="C3:D3"/>
    <mergeCell ref="E3:F3"/>
    <mergeCell ref="G3:H3"/>
    <mergeCell ref="I3:J3"/>
    <mergeCell ref="N3:O3"/>
    <mergeCell ref="P3:Q3"/>
    <mergeCell ref="R3:S3"/>
    <mergeCell ref="T3:U3"/>
    <mergeCell ref="W3:X3"/>
    <mergeCell ref="Y3:Z3"/>
    <mergeCell ref="AA3:AB3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Balance presupuestario Flor</vt:lpstr>
      <vt:lpstr>Hoja1</vt:lpstr>
      <vt:lpstr>Hoja2</vt:lpstr>
      <vt:lpstr>'Balance presupuestario Flor'!Área_de_impresión</vt:lpstr>
      <vt:lpstr>'Balance presupuestario Flor'!Títulos_a_imprimir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RTF Template</dc:title>
  <dc:creator>Luis Chavez Robles</dc:creator>
  <cp:lastModifiedBy>Gerardo Garcia Reyes</cp:lastModifiedBy>
  <cp:lastPrinted>2026-02-05T22:47:06Z</cp:lastPrinted>
  <dcterms:created xsi:type="dcterms:W3CDTF">2021-03-31T17:34:38Z</dcterms:created>
  <dcterms:modified xsi:type="dcterms:W3CDTF">2026-02-12T20:30:13Z</dcterms:modified>
</cp:coreProperties>
</file>