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1"/>
  </bookViews>
  <sheets>
    <sheet name="p-29-01-2019" sheetId="1" r:id="rId1"/>
    <sheet name="porcentaje part. " sheetId="2" r:id="rId2"/>
    <sheet name="calendario" sheetId="3" r:id="rId3"/>
    <sheet name="desglose definitivo" sheetId="4" r:id="rId4"/>
    <sheet name="FMP 2018" sheetId="5" r:id="rId5"/>
    <sheet name="Coeficiente " sheetId="6" r:id="rId6"/>
  </sheets>
  <definedNames>
    <definedName name="_xlnm.Print_Area" localSheetId="2">'calendario'!#REF!</definedName>
    <definedName name="_xlnm.Print_Area" localSheetId="3">'desglose definitivo'!#REF!</definedName>
    <definedName name="_xlnm.Print_Area" localSheetId="4">'FMP 2018'!$A$1:$N$29</definedName>
    <definedName name="_xlnm.Print_Area" localSheetId="0">'p-29-01-2019'!$C$10:$F$29</definedName>
    <definedName name="_xlnm.Print_Area" localSheetId="1">'porcentaje part. '!$B$4:$E$25</definedName>
  </definedNames>
  <calcPr fullCalcOnLoad="1"/>
</workbook>
</file>

<file path=xl/sharedStrings.xml><?xml version="1.0" encoding="utf-8"?>
<sst xmlns="http://schemas.openxmlformats.org/spreadsheetml/2006/main" count="248" uniqueCount="138">
  <si>
    <t>TOTAL</t>
  </si>
  <si>
    <t>Monto (pesos)</t>
  </si>
  <si>
    <t>Concepto</t>
  </si>
  <si>
    <t>Monto (Pesos)</t>
  </si>
  <si>
    <t xml:space="preserve">Fondo General de Participaciones </t>
  </si>
  <si>
    <t xml:space="preserve">Fondo de Fomento Municipal </t>
  </si>
  <si>
    <t xml:space="preserve">Mes </t>
  </si>
  <si>
    <t>Fondo de Fomento Municipal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</si>
  <si>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</si>
  <si>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</si>
  <si>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</si>
  <si>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</si>
  <si>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</si>
  <si>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</si>
  <si>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</si>
  <si>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</si>
  <si>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</si>
  <si>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</si>
  <si>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</si>
  <si>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</si>
  <si>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CENTLA </t>
  </si>
  <si>
    <t xml:space="preserve">CENTRO </t>
  </si>
  <si>
    <t xml:space="preserve">COMALCALCO </t>
  </si>
  <si>
    <t xml:space="preserve">HUIMANGUILLO </t>
  </si>
  <si>
    <t xml:space="preserve">JALAPA </t>
  </si>
  <si>
    <t xml:space="preserve">JONUTA </t>
  </si>
  <si>
    <t xml:space="preserve">MACUSPANA   </t>
  </si>
  <si>
    <t xml:space="preserve">NACAJUCA </t>
  </si>
  <si>
    <t xml:space="preserve">PARAISO  </t>
  </si>
  <si>
    <t xml:space="preserve">TACOTALPA     </t>
  </si>
  <si>
    <t xml:space="preserve">TEAPA </t>
  </si>
  <si>
    <t xml:space="preserve">TENOSIQUE </t>
  </si>
  <si>
    <t>BALANCÁN</t>
  </si>
  <si>
    <t>CÁRDENAS</t>
  </si>
  <si>
    <t>CUNDUACÁN</t>
  </si>
  <si>
    <t>Fondo de Extracción de Hidrocarburos</t>
  </si>
  <si>
    <t>Fondo de Fiscalización y Recaudación</t>
  </si>
  <si>
    <t>7 DECIMALES</t>
  </si>
  <si>
    <t>Municipio</t>
  </si>
  <si>
    <t xml:space="preserve">JALPA DE MENDEZ  </t>
  </si>
  <si>
    <t>Total</t>
  </si>
  <si>
    <t>Fondo de Fiscalización</t>
  </si>
  <si>
    <t>Fondo de Compensación</t>
  </si>
  <si>
    <t>(Pesos)</t>
  </si>
  <si>
    <t>Fondo Municipal de Participaciones</t>
  </si>
  <si>
    <t>Porcentaje</t>
  </si>
  <si>
    <t>22%</t>
  </si>
  <si>
    <t>100%</t>
  </si>
  <si>
    <t>Impuesto Especial sobre Producción y Servicios</t>
  </si>
  <si>
    <t>20%</t>
  </si>
  <si>
    <t xml:space="preserve">Impuestos Sobre Automoviles Nuevos </t>
  </si>
  <si>
    <t>Fondo de Compensación ISAN</t>
  </si>
  <si>
    <t>Subtotal FMP (Art.7)</t>
  </si>
  <si>
    <t>**</t>
  </si>
  <si>
    <t>Porcentaje del Total</t>
  </si>
  <si>
    <t>IEPS venta de gasolina y diesel</t>
  </si>
  <si>
    <t xml:space="preserve">TOTAL </t>
  </si>
  <si>
    <t>IESPS</t>
  </si>
  <si>
    <t>Coeficiente de Población</t>
  </si>
  <si>
    <t>Distribución del 70%</t>
  </si>
  <si>
    <t>Coeficiente de Distribución</t>
  </si>
  <si>
    <t>Distribución del 30%</t>
  </si>
  <si>
    <t>Fondo General de  Participaciones</t>
  </si>
  <si>
    <t>Impuesto Especial Sobre Producción y Servicios</t>
  </si>
  <si>
    <t>Fondo de Extracción de Hidricarburos</t>
  </si>
  <si>
    <t>Impuesto Sobre Automóviles Nuevos</t>
  </si>
  <si>
    <t>EMILIANO ZAPATA</t>
  </si>
  <si>
    <t xml:space="preserve">PARAÍSO  </t>
  </si>
  <si>
    <t>Rezago del Impuesto Estatal Vehicular y Tenencia</t>
  </si>
  <si>
    <t>70 y 30%</t>
  </si>
  <si>
    <t>30% del 25%</t>
  </si>
  <si>
    <t>70% del 25%</t>
  </si>
  <si>
    <t>Días</t>
  </si>
  <si>
    <t>Fondo de Compensación 70% del 25%</t>
  </si>
  <si>
    <t>Fondo de Impuesto Sobre la Renta</t>
  </si>
  <si>
    <t>*</t>
  </si>
  <si>
    <t>70%     Fondo de Compensación y de Combustibles Municipal</t>
  </si>
  <si>
    <t>30%   Fondo de Compensación y de Combustibles Municipal</t>
  </si>
  <si>
    <t>foco</t>
  </si>
  <si>
    <t>Estimación del Complemento del Fondo Municipal de Participaciones</t>
  </si>
  <si>
    <t>GASOLINA</t>
  </si>
  <si>
    <t>Rezago del Impuesto Estatal Vehicular mas el Rezago del Impuesto s/Tenencia o Uso de Vehículos</t>
  </si>
  <si>
    <t>Total de Fondo de Compensación y de Combustibles Municipal (Art. 8 )</t>
  </si>
  <si>
    <t>IEPS Enajenación de Gasolina y Diesel**</t>
  </si>
  <si>
    <t>IEPS Enajenación de Gasolina y Diesel 70% del 25%</t>
  </si>
  <si>
    <t>Municipios</t>
  </si>
  <si>
    <t>Población 2015</t>
  </si>
  <si>
    <t>Nota: No se incluye el Fondo del Impuesto Sobre la Renta  ya que este fondo será pagado a los Municipios en forma separada.</t>
  </si>
  <si>
    <t>Impuesto Especial sobre Producción y Servicios (IEPS)</t>
  </si>
  <si>
    <t>Impuestos Sobre Automóviles Nuevos (ISAN)</t>
  </si>
  <si>
    <t>Fondo General de Participaciones (FGP)</t>
  </si>
  <si>
    <t>Fondo de Fomento Municipal (FFM)</t>
  </si>
  <si>
    <t>Fondo de Fiscalización y Recaudación (FOFIR)</t>
  </si>
  <si>
    <t>Fondo de Extracción de Hidrocarburos (FEXHI)</t>
  </si>
  <si>
    <t>Fondo de Compensación* (FOCO)</t>
  </si>
  <si>
    <t>Rezago del Impuesto Estatal Vehicular (IEV) mas el Rezago del Impuesto s/Tenencia o Uso de Vehículos</t>
  </si>
  <si>
    <t>FMP 2018</t>
  </si>
  <si>
    <t>Estimación de Participaciones Federales que recibirá el Estado de Tabasco                           durante el Ejercicio Fiscal 2019</t>
  </si>
  <si>
    <t>FOCO</t>
  </si>
  <si>
    <t>Porcentaje que representa cada concepto que conforman el Fondo Municipal de Participaciones del ejercicio fiscal 2019</t>
  </si>
  <si>
    <t>Participaciones Federales</t>
  </si>
  <si>
    <t>Porcentajes y Montos que Integran el Fondo  Municipal de Participaciones 2019</t>
  </si>
  <si>
    <t>Calendario de Entrega de Participaciones a los Municipios para el Ejercicio Fiscal de  2019</t>
  </si>
  <si>
    <t>Estimación del Fondo Municipal de Participaciones para el Ejercicio 2019</t>
  </si>
  <si>
    <t>para el Ejercicio 2019</t>
  </si>
  <si>
    <t>Total Estimado del Fondo Municipal de Participaciones 2019</t>
  </si>
  <si>
    <t>DIRECCION DE COORDINACION HACENDARIA</t>
  </si>
  <si>
    <t>FONDO PREDIAL</t>
  </si>
  <si>
    <t>FONDO RECAUDATORIO</t>
  </si>
  <si>
    <t>FONDO BASICO</t>
  </si>
  <si>
    <t>FONDO EQUITATIVO</t>
  </si>
  <si>
    <t>FONDO DE DESARROLLO SOCIAL</t>
  </si>
  <si>
    <t>FONDO MUNICIPAL PAGADO</t>
  </si>
  <si>
    <t xml:space="preserve">TOTAL                     </t>
  </si>
  <si>
    <t>Coeficiente</t>
  </si>
  <si>
    <t>MUNICIPIOS</t>
  </si>
  <si>
    <t>RECAUDACION</t>
  </si>
  <si>
    <t>INCENTIVO</t>
  </si>
  <si>
    <t>PARTICIPACIONES  2017</t>
  </si>
  <si>
    <t>FACTOR                 2018</t>
  </si>
  <si>
    <t>MONTO</t>
  </si>
  <si>
    <t>EN 2018</t>
  </si>
  <si>
    <t xml:space="preserve">BALANCAN </t>
  </si>
  <si>
    <t xml:space="preserve">CARDENAS   </t>
  </si>
  <si>
    <t xml:space="preserve">CUNDUACAN </t>
  </si>
  <si>
    <t>E. ZAPATA</t>
  </si>
  <si>
    <t xml:space="preserve">J. DE MENDEZ  </t>
  </si>
  <si>
    <t>BASICO</t>
  </si>
  <si>
    <t>EQUITATIVO</t>
  </si>
  <si>
    <t>DES. SOCIAL</t>
  </si>
  <si>
    <t>EJERCICIO 2018</t>
  </si>
  <si>
    <t>Coeficiente de Distribución 2019</t>
  </si>
  <si>
    <r>
      <t xml:space="preserve">Fondo Municipal de Participaciones 2018                    </t>
    </r>
    <r>
      <rPr>
        <sz val="12"/>
        <rFont val="Arial"/>
        <family val="2"/>
      </rPr>
      <t xml:space="preserve"> (pesos)</t>
    </r>
  </si>
  <si>
    <t>Coeficiente 2019</t>
  </si>
  <si>
    <t>Determinación de los Coeficientes de Participaciones para el Ejercicio Fiscal 2019</t>
  </si>
  <si>
    <t>Monto en pesos.</t>
  </si>
  <si>
    <t>Fuente: Elaboración propia de la Secretaría de Finanzas a partir de cifras publicadas por la SHCP.</t>
  </si>
  <si>
    <t>Fuente: Secretaría de Finanzas.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</si>
</sst>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??_-;_-@_-"/>
    <numFmt numFmtId="169" formatCode="0.0000000"/>
    <numFmt numFmtId="170" formatCode="0.0000%"/>
    <numFmt numFmtId="171" formatCode="#,##0.0000000"/>
    <numFmt numFmtId="172" formatCode="#,##0.000000000"/>
    <numFmt numFmtId="173" formatCode="_(* #,##0_);_(* \(#,##0\);_(* &quot;-&quot;??_);_(@_)"/>
    <numFmt numFmtId="174" formatCode="_(* #,##0.0000000_);_(* \(#,##0.0000000\);_(* &quot;-&quot;??_);_(@_)"/>
    <numFmt numFmtId="175" formatCode="0.000000"/>
    <numFmt numFmtId="176" formatCode="0.0000000%"/>
    <numFmt numFmtId="177" formatCode="#,##0.0"/>
    <numFmt numFmtId="178" formatCode="0.000000%"/>
    <numFmt numFmtId="179" formatCode="_-[$€-2]* #,##0.00_-;\-[$€-2]* #,##0.00_-;_-[$€-2]* &quot;-&quot;??_-"/>
    <numFmt numFmtId="180" formatCode="_-[$€-2]* #\,##0\.00_-;\-[$€-2]* #\,##0\.00_-;_-[$€-2]* &quot;-&quot;??_-"/>
    <numFmt numFmtId="181" formatCode="_(&quot;$&quot;* #,##0.00_);[Red]_(&quot;$&quot;* \(#,##0.00\);_(&quot;$&quot;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10"/>
      <name val="Frutiger 45 Light"/>
      <family val="2"/>
    </font>
    <font>
      <sz val="11"/>
      <name val="Arial"/>
      <family val="2"/>
    </font>
    <font>
      <b/>
      <sz val="10"/>
      <name val="Frutiger 45 Light"/>
      <family val="2"/>
    </font>
    <font>
      <sz val="11"/>
      <name val="Frutiger 45 Light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"/>
      <family val="0"/>
    </font>
    <font>
      <sz val="14"/>
      <name val="Amerigo BT"/>
      <family val="0"/>
    </font>
    <font>
      <sz val="10"/>
      <name val="Myriad Pro"/>
      <family val="2"/>
    </font>
    <font>
      <b/>
      <sz val="8"/>
      <name val="Frutiger 45 Light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2"/>
      <name val="Univers (WN)"/>
      <family val="0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0000FF"/>
      <name val="Arial"/>
      <family val="2"/>
    </font>
    <font>
      <b/>
      <sz val="9"/>
      <color theme="5"/>
      <name val="Arial"/>
      <family val="2"/>
    </font>
    <font>
      <b/>
      <sz val="11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Protection="0">
      <alignment vertical="center"/>
    </xf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70" fontId="8" fillId="0" borderId="0" xfId="286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horizontal="center"/>
    </xf>
    <xf numFmtId="10" fontId="8" fillId="0" borderId="0" xfId="286" applyNumberFormat="1" applyFont="1" applyAlignment="1">
      <alignment horizontal="center"/>
    </xf>
    <xf numFmtId="3" fontId="78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8" fontId="59" fillId="0" borderId="0" xfId="51" applyNumberFormat="1" applyFont="1" applyAlignment="1">
      <alignment vertical="center"/>
    </xf>
    <xf numFmtId="4" fontId="79" fillId="0" borderId="0" xfId="0" applyNumberFormat="1" applyFont="1" applyBorder="1" applyAlignment="1">
      <alignment/>
    </xf>
    <xf numFmtId="4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4" fontId="80" fillId="0" borderId="0" xfId="0" applyNumberFormat="1" applyFont="1" applyAlignment="1">
      <alignment horizontal="center" vertical="center"/>
    </xf>
    <xf numFmtId="0" fontId="76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0" fontId="82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justify"/>
    </xf>
    <xf numFmtId="0" fontId="4" fillId="32" borderId="10" xfId="0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8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85" fillId="0" borderId="0" xfId="229" applyNumberFormat="1" applyFont="1">
      <alignment/>
      <protection/>
    </xf>
    <xf numFmtId="0" fontId="4" fillId="0" borderId="0" xfId="229" applyFont="1" applyAlignment="1">
      <alignment horizontal="center"/>
      <protection/>
    </xf>
    <xf numFmtId="3" fontId="4" fillId="0" borderId="0" xfId="229" applyNumberFormat="1" applyFont="1" applyAlignment="1">
      <alignment horizontal="right"/>
      <protection/>
    </xf>
    <xf numFmtId="3" fontId="4" fillId="0" borderId="0" xfId="229" applyNumberFormat="1" applyFont="1" applyBorder="1">
      <alignment/>
      <protection/>
    </xf>
    <xf numFmtId="4" fontId="4" fillId="0" borderId="0" xfId="229" applyNumberFormat="1" applyFont="1" applyBorder="1">
      <alignment/>
      <protection/>
    </xf>
    <xf numFmtId="0" fontId="5" fillId="0" borderId="0" xfId="229" applyFont="1" applyAlignment="1">
      <alignment horizontal="center"/>
      <protection/>
    </xf>
    <xf numFmtId="171" fontId="86" fillId="0" borderId="0" xfId="54" applyNumberFormat="1" applyFont="1" applyAlignment="1">
      <alignment horizontal="center"/>
    </xf>
    <xf numFmtId="3" fontId="86" fillId="0" borderId="0" xfId="229" applyNumberFormat="1" applyFont="1" applyAlignment="1">
      <alignment horizontal="right"/>
      <protection/>
    </xf>
    <xf numFmtId="4" fontId="86" fillId="0" borderId="0" xfId="229" applyNumberFormat="1" applyFont="1" applyAlignment="1">
      <alignment horizontal="right"/>
      <protection/>
    </xf>
    <xf numFmtId="3" fontId="4" fillId="0" borderId="11" xfId="229" applyNumberFormat="1" applyFont="1" applyFill="1" applyBorder="1">
      <alignment/>
      <protection/>
    </xf>
    <xf numFmtId="176" fontId="15" fillId="0" borderId="12" xfId="287" applyNumberFormat="1" applyFont="1" applyFill="1" applyBorder="1" applyAlignment="1">
      <alignment horizontal="right"/>
    </xf>
    <xf numFmtId="176" fontId="15" fillId="0" borderId="13" xfId="287" applyNumberFormat="1" applyFont="1" applyFill="1" applyBorder="1" applyAlignment="1">
      <alignment horizontal="right"/>
    </xf>
    <xf numFmtId="172" fontId="86" fillId="0" borderId="0" xfId="229" applyNumberFormat="1" applyFont="1" applyAlignment="1">
      <alignment horizontal="right"/>
      <protection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4" xfId="229" applyFont="1" applyFill="1" applyBorder="1" applyAlignment="1">
      <alignment horizontal="left"/>
      <protection/>
    </xf>
    <xf numFmtId="3" fontId="0" fillId="0" borderId="15" xfId="229" applyNumberFormat="1" applyFont="1" applyFill="1" applyBorder="1">
      <alignment/>
      <protection/>
    </xf>
    <xf numFmtId="0" fontId="0" fillId="0" borderId="16" xfId="229" applyFont="1" applyFill="1" applyBorder="1" applyAlignment="1">
      <alignment horizontal="left"/>
      <protection/>
    </xf>
    <xf numFmtId="3" fontId="0" fillId="0" borderId="17" xfId="229" applyNumberFormat="1" applyFont="1" applyFill="1" applyBorder="1">
      <alignment/>
      <protection/>
    </xf>
    <xf numFmtId="0" fontId="4" fillId="0" borderId="10" xfId="283" applyFont="1" applyFill="1" applyBorder="1" applyAlignment="1">
      <alignment horizontal="center" vertical="center" wrapText="1"/>
      <protection/>
    </xf>
    <xf numFmtId="171" fontId="3" fillId="0" borderId="18" xfId="229" applyNumberFormat="1" applyFont="1" applyFill="1" applyBorder="1" applyAlignment="1">
      <alignment horizontal="center" vertical="center" wrapText="1"/>
      <protection/>
    </xf>
    <xf numFmtId="4" fontId="3" fillId="0" borderId="19" xfId="229" applyNumberFormat="1" applyFont="1" applyFill="1" applyBorder="1" applyAlignment="1">
      <alignment horizontal="center" vertical="center" wrapText="1"/>
      <protection/>
    </xf>
    <xf numFmtId="171" fontId="0" fillId="0" borderId="12" xfId="54" applyNumberFormat="1" applyFont="1" applyFill="1" applyBorder="1" applyAlignment="1">
      <alignment/>
    </xf>
    <xf numFmtId="3" fontId="0" fillId="0" borderId="20" xfId="229" applyNumberFormat="1" applyFont="1" applyFill="1" applyBorder="1">
      <alignment/>
      <protection/>
    </xf>
    <xf numFmtId="0" fontId="0" fillId="0" borderId="14" xfId="229" applyFont="1" applyFill="1" applyBorder="1" applyAlignment="1">
      <alignment horizontal="left" wrapText="1"/>
      <protection/>
    </xf>
    <xf numFmtId="171" fontId="0" fillId="0" borderId="13" xfId="54" applyNumberFormat="1" applyFont="1" applyFill="1" applyBorder="1" applyAlignment="1">
      <alignment/>
    </xf>
    <xf numFmtId="0" fontId="3" fillId="0" borderId="21" xfId="229" applyFont="1" applyFill="1" applyBorder="1" applyAlignment="1">
      <alignment horizontal="center"/>
      <protection/>
    </xf>
    <xf numFmtId="171" fontId="3" fillId="0" borderId="22" xfId="54" applyNumberFormat="1" applyFont="1" applyFill="1" applyBorder="1" applyAlignment="1">
      <alignment/>
    </xf>
    <xf numFmtId="3" fontId="4" fillId="0" borderId="23" xfId="229" applyNumberFormat="1" applyFont="1" applyFill="1" applyBorder="1">
      <alignment/>
      <protection/>
    </xf>
    <xf numFmtId="171" fontId="85" fillId="0" borderId="0" xfId="229" applyNumberFormat="1" applyFont="1" applyFill="1" applyBorder="1">
      <alignment/>
      <protection/>
    </xf>
    <xf numFmtId="3" fontId="85" fillId="0" borderId="0" xfId="229" applyNumberFormat="1" applyFont="1" applyFill="1">
      <alignment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9" fillId="33" borderId="0" xfId="0" applyNumberFormat="1" applyFont="1" applyFill="1" applyBorder="1" applyAlignment="1">
      <alignment/>
    </xf>
    <xf numFmtId="10" fontId="81" fillId="0" borderId="10" xfId="286" applyNumberFormat="1" applyFont="1" applyBorder="1" applyAlignment="1">
      <alignment horizontal="center"/>
    </xf>
    <xf numFmtId="4" fontId="0" fillId="19" borderId="0" xfId="286" applyNumberFormat="1" applyFont="1" applyFill="1" applyAlignment="1">
      <alignment/>
    </xf>
    <xf numFmtId="4" fontId="7" fillId="19" borderId="0" xfId="0" applyNumberFormat="1" applyFont="1" applyFill="1" applyBorder="1" applyAlignment="1">
      <alignment horizontal="right" vertical="center" wrapText="1"/>
    </xf>
    <xf numFmtId="171" fontId="3" fillId="0" borderId="0" xfId="229" applyNumberFormat="1" applyFont="1" applyBorder="1" applyAlignment="1">
      <alignment horizontal="center"/>
      <protection/>
    </xf>
    <xf numFmtId="3" fontId="5" fillId="0" borderId="0" xfId="229" applyNumberFormat="1" applyFont="1" applyAlignment="1">
      <alignment horizontal="right"/>
      <protection/>
    </xf>
    <xf numFmtId="4" fontId="5" fillId="0" borderId="0" xfId="229" applyNumberFormat="1" applyFont="1" applyAlignment="1">
      <alignment horizontal="right"/>
      <protection/>
    </xf>
    <xf numFmtId="172" fontId="5" fillId="0" borderId="0" xfId="229" applyNumberFormat="1" applyFont="1" applyAlignment="1">
      <alignment horizontal="right"/>
      <protection/>
    </xf>
    <xf numFmtId="4" fontId="81" fillId="0" borderId="0" xfId="0" applyNumberFormat="1" applyFont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177" fontId="0" fillId="19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0" fontId="84" fillId="32" borderId="10" xfId="286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19" borderId="0" xfId="286" applyNumberFormat="1" applyFont="1" applyFill="1" applyAlignment="1">
      <alignment/>
    </xf>
    <xf numFmtId="4" fontId="4" fillId="19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9" fontId="7" fillId="0" borderId="0" xfId="0" applyNumberFormat="1" applyFont="1" applyFill="1" applyAlignment="1">
      <alignment/>
    </xf>
    <xf numFmtId="9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9" fontId="9" fillId="0" borderId="0" xfId="0" applyNumberFormat="1" applyFont="1" applyFill="1" applyAlignment="1">
      <alignment/>
    </xf>
    <xf numFmtId="0" fontId="0" fillId="0" borderId="0" xfId="229" applyFont="1" applyFill="1" applyBorder="1" applyAlignment="1">
      <alignment horizontal="left"/>
      <protection/>
    </xf>
    <xf numFmtId="0" fontId="0" fillId="0" borderId="0" xfId="229" applyFont="1" applyFill="1" applyBorder="1" applyAlignment="1">
      <alignment horizontal="left" wrapText="1"/>
      <protection/>
    </xf>
    <xf numFmtId="0" fontId="0" fillId="0" borderId="32" xfId="229" applyFont="1" applyFill="1" applyBorder="1" applyAlignment="1">
      <alignment horizontal="left"/>
      <protection/>
    </xf>
    <xf numFmtId="171" fontId="0" fillId="0" borderId="22" xfId="54" applyNumberFormat="1" applyFont="1" applyFill="1" applyBorder="1" applyAlignment="1">
      <alignment/>
    </xf>
    <xf numFmtId="3" fontId="0" fillId="0" borderId="23" xfId="229" applyNumberFormat="1" applyFont="1" applyFill="1" applyBorder="1">
      <alignment/>
      <protection/>
    </xf>
    <xf numFmtId="0" fontId="0" fillId="0" borderId="33" xfId="284" applyFont="1" applyFill="1" applyBorder="1" applyAlignment="1">
      <alignment vertical="center"/>
      <protection/>
    </xf>
    <xf numFmtId="0" fontId="0" fillId="0" borderId="33" xfId="229" applyFont="1" applyFill="1" applyBorder="1" applyAlignment="1">
      <alignment horizontal="left"/>
      <protection/>
    </xf>
    <xf numFmtId="0" fontId="4" fillId="0" borderId="34" xfId="284" applyFont="1" applyFill="1" applyBorder="1" applyAlignment="1">
      <alignment horizontal="center" vertical="center"/>
      <protection/>
    </xf>
    <xf numFmtId="0" fontId="4" fillId="0" borderId="18" xfId="283" applyFont="1" applyFill="1" applyBorder="1" applyAlignment="1">
      <alignment horizontal="center" vertical="center" wrapText="1"/>
      <protection/>
    </xf>
    <xf numFmtId="0" fontId="4" fillId="0" borderId="19" xfId="283" applyFont="1" applyFill="1" applyBorder="1" applyAlignment="1">
      <alignment horizontal="center" vertical="center" wrapText="1"/>
      <protection/>
    </xf>
    <xf numFmtId="3" fontId="0" fillId="0" borderId="35" xfId="56" applyNumberFormat="1" applyFont="1" applyFill="1" applyBorder="1" applyAlignment="1">
      <alignment horizontal="right" vertical="center" wrapText="1"/>
    </xf>
    <xf numFmtId="173" fontId="0" fillId="0" borderId="15" xfId="56" applyNumberFormat="1" applyFont="1" applyFill="1" applyBorder="1" applyAlignment="1">
      <alignment horizontal="right"/>
    </xf>
    <xf numFmtId="3" fontId="0" fillId="0" borderId="33" xfId="56" applyNumberFormat="1" applyFont="1" applyFill="1" applyBorder="1" applyAlignment="1">
      <alignment horizontal="right" vertical="center" wrapText="1"/>
    </xf>
    <xf numFmtId="3" fontId="0" fillId="0" borderId="36" xfId="56" applyNumberFormat="1" applyFont="1" applyFill="1" applyBorder="1" applyAlignment="1">
      <alignment horizontal="right" vertical="center" wrapText="1"/>
    </xf>
    <xf numFmtId="176" fontId="4" fillId="0" borderId="37" xfId="287" applyNumberFormat="1" applyFont="1" applyFill="1" applyBorder="1" applyAlignment="1">
      <alignment horizontal="right" vertical="center"/>
    </xf>
    <xf numFmtId="173" fontId="4" fillId="0" borderId="11" xfId="56" applyNumberFormat="1" applyFont="1" applyFill="1" applyBorder="1" applyAlignment="1">
      <alignment vertical="center"/>
    </xf>
    <xf numFmtId="174" fontId="4" fillId="0" borderId="38" xfId="56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283" applyFont="1" applyFill="1" applyBorder="1" applyAlignment="1">
      <alignment horizontal="center" vertical="center" wrapText="1"/>
      <protection/>
    </xf>
    <xf numFmtId="173" fontId="0" fillId="0" borderId="20" xfId="56" applyNumberFormat="1" applyFont="1" applyFill="1" applyBorder="1" applyAlignment="1">
      <alignment horizontal="right"/>
    </xf>
    <xf numFmtId="173" fontId="4" fillId="0" borderId="41" xfId="56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vertical="center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87" fillId="0" borderId="0" xfId="0" applyFont="1" applyAlignment="1">
      <alignment/>
    </xf>
    <xf numFmtId="0" fontId="0" fillId="0" borderId="0" xfId="229" applyFont="1" applyAlignment="1">
      <alignment horizontal="center"/>
      <protection/>
    </xf>
    <xf numFmtId="171" fontId="0" fillId="0" borderId="0" xfId="229" applyNumberFormat="1" applyFont="1" applyAlignment="1">
      <alignment horizontal="center"/>
      <protection/>
    </xf>
    <xf numFmtId="0" fontId="0" fillId="0" borderId="0" xfId="229" applyFont="1">
      <alignment/>
      <protection/>
    </xf>
    <xf numFmtId="0" fontId="17" fillId="0" borderId="0" xfId="229" applyFont="1">
      <alignment/>
      <protection/>
    </xf>
    <xf numFmtId="167" fontId="17" fillId="0" borderId="0" xfId="54" applyFont="1" applyAlignment="1">
      <alignment/>
    </xf>
    <xf numFmtId="171" fontId="0" fillId="0" borderId="0" xfId="229" applyNumberFormat="1" applyFont="1">
      <alignment/>
      <protection/>
    </xf>
    <xf numFmtId="0" fontId="11" fillId="0" borderId="24" xfId="229" applyFont="1" applyFill="1" applyBorder="1" applyAlignment="1">
      <alignment horizontal="center"/>
      <protection/>
    </xf>
    <xf numFmtId="0" fontId="11" fillId="0" borderId="29" xfId="229" applyFont="1" applyFill="1" applyBorder="1" applyAlignment="1">
      <alignment horizontal="center"/>
      <protection/>
    </xf>
    <xf numFmtId="0" fontId="11" fillId="0" borderId="26" xfId="229" applyFont="1" applyFill="1" applyBorder="1" applyAlignment="1">
      <alignment horizontal="center"/>
      <protection/>
    </xf>
    <xf numFmtId="0" fontId="8" fillId="0" borderId="29" xfId="229" applyFont="1" applyFill="1" applyBorder="1" applyAlignment="1">
      <alignment vertical="center"/>
      <protection/>
    </xf>
    <xf numFmtId="3" fontId="8" fillId="0" borderId="29" xfId="229" applyNumberFormat="1" applyFont="1" applyFill="1" applyBorder="1" applyAlignment="1">
      <alignment vertical="center"/>
      <protection/>
    </xf>
    <xf numFmtId="3" fontId="8" fillId="0" borderId="30" xfId="54" applyNumberFormat="1" applyFont="1" applyFill="1" applyBorder="1" applyAlignment="1">
      <alignment vertical="center"/>
    </xf>
    <xf numFmtId="3" fontId="8" fillId="0" borderId="29" xfId="54" applyNumberFormat="1" applyFont="1" applyFill="1" applyBorder="1" applyAlignment="1">
      <alignment vertical="center"/>
    </xf>
    <xf numFmtId="171" fontId="8" fillId="0" borderId="30" xfId="54" applyNumberFormat="1" applyFont="1" applyFill="1" applyBorder="1" applyAlignment="1">
      <alignment vertical="center"/>
    </xf>
    <xf numFmtId="171" fontId="8" fillId="0" borderId="0" xfId="54" applyNumberFormat="1" applyFont="1" applyFill="1" applyAlignment="1">
      <alignment horizontal="right" vertical="center"/>
    </xf>
    <xf numFmtId="167" fontId="17" fillId="0" borderId="26" xfId="54" applyFont="1" applyFill="1" applyBorder="1" applyAlignment="1">
      <alignment vertical="center"/>
    </xf>
    <xf numFmtId="171" fontId="17" fillId="0" borderId="0" xfId="54" applyNumberFormat="1" applyFont="1" applyBorder="1" applyAlignment="1">
      <alignment vertical="center"/>
    </xf>
    <xf numFmtId="178" fontId="0" fillId="0" borderId="0" xfId="288" applyNumberFormat="1" applyFont="1" applyAlignment="1">
      <alignment vertical="center"/>
    </xf>
    <xf numFmtId="2" fontId="0" fillId="0" borderId="0" xfId="229" applyNumberFormat="1" applyFont="1" applyAlignment="1">
      <alignment vertical="center"/>
      <protection/>
    </xf>
    <xf numFmtId="0" fontId="0" fillId="0" borderId="0" xfId="229" applyFont="1" applyAlignment="1">
      <alignment vertical="center"/>
      <protection/>
    </xf>
    <xf numFmtId="167" fontId="17" fillId="0" borderId="10" xfId="54" applyFont="1" applyFill="1" applyBorder="1" applyAlignment="1">
      <alignment vertical="center"/>
    </xf>
    <xf numFmtId="169" fontId="0" fillId="0" borderId="0" xfId="229" applyNumberFormat="1" applyFont="1" applyAlignment="1">
      <alignment vertical="center"/>
      <protection/>
    </xf>
    <xf numFmtId="171" fontId="5" fillId="0" borderId="0" xfId="54" applyNumberFormat="1" applyFont="1" applyBorder="1" applyAlignment="1">
      <alignment vertical="center"/>
    </xf>
    <xf numFmtId="167" fontId="17" fillId="0" borderId="24" xfId="54" applyFont="1" applyFill="1" applyBorder="1" applyAlignment="1">
      <alignment vertical="center"/>
    </xf>
    <xf numFmtId="0" fontId="11" fillId="0" borderId="10" xfId="229" applyFont="1" applyFill="1" applyBorder="1" applyAlignment="1">
      <alignment vertical="center"/>
      <protection/>
    </xf>
    <xf numFmtId="3" fontId="11" fillId="0" borderId="10" xfId="229" applyNumberFormat="1" applyFont="1" applyFill="1" applyBorder="1" applyAlignment="1">
      <alignment vertical="center"/>
      <protection/>
    </xf>
    <xf numFmtId="171" fontId="11" fillId="0" borderId="10" xfId="229" applyNumberFormat="1" applyFont="1" applyFill="1" applyBorder="1" applyAlignment="1">
      <alignment vertical="center"/>
      <protection/>
    </xf>
    <xf numFmtId="3" fontId="11" fillId="0" borderId="10" xfId="54" applyNumberFormat="1" applyFont="1" applyFill="1" applyBorder="1" applyAlignment="1">
      <alignment vertical="center"/>
    </xf>
    <xf numFmtId="167" fontId="11" fillId="0" borderId="42" xfId="54" applyFont="1" applyFill="1" applyBorder="1" applyAlignment="1">
      <alignment vertical="center"/>
    </xf>
    <xf numFmtId="171" fontId="5" fillId="0" borderId="0" xfId="54" applyNumberFormat="1" applyFont="1" applyFill="1" applyBorder="1" applyAlignment="1">
      <alignment vertical="center"/>
    </xf>
    <xf numFmtId="0" fontId="0" fillId="0" borderId="0" xfId="229" applyFont="1" applyBorder="1" applyAlignment="1">
      <alignment vertical="center"/>
      <protection/>
    </xf>
    <xf numFmtId="4" fontId="0" fillId="0" borderId="0" xfId="229" applyNumberFormat="1" applyFont="1" applyBorder="1" applyAlignment="1">
      <alignment vertical="center"/>
      <protection/>
    </xf>
    <xf numFmtId="169" fontId="2" fillId="0" borderId="0" xfId="54" applyNumberFormat="1" applyFont="1" applyBorder="1" applyAlignment="1">
      <alignment vertical="center"/>
    </xf>
    <xf numFmtId="171" fontId="0" fillId="0" borderId="0" xfId="229" applyNumberFormat="1" applyFont="1" applyBorder="1" applyAlignment="1">
      <alignment vertical="center"/>
      <protection/>
    </xf>
    <xf numFmtId="0" fontId="4" fillId="0" borderId="0" xfId="229" applyFont="1" applyAlignment="1">
      <alignment horizontal="center" vertical="center"/>
      <protection/>
    </xf>
    <xf numFmtId="4" fontId="4" fillId="0" borderId="0" xfId="229" applyNumberFormat="1" applyFont="1" applyBorder="1" applyAlignment="1">
      <alignment horizontal="center" vertical="center"/>
      <protection/>
    </xf>
    <xf numFmtId="4" fontId="4" fillId="0" borderId="0" xfId="229" applyNumberFormat="1" applyFont="1" applyAlignment="1">
      <alignment horizontal="center" vertical="center"/>
      <protection/>
    </xf>
    <xf numFmtId="167" fontId="3" fillId="0" borderId="0" xfId="54" applyFont="1" applyBorder="1" applyAlignment="1">
      <alignment horizontal="center" vertical="center"/>
    </xf>
    <xf numFmtId="171" fontId="4" fillId="0" borderId="0" xfId="229" applyNumberFormat="1" applyFont="1" applyBorder="1" applyAlignment="1">
      <alignment horizontal="center" vertical="center"/>
      <protection/>
    </xf>
    <xf numFmtId="0" fontId="5" fillId="0" borderId="0" xfId="229" applyFont="1" applyAlignment="1">
      <alignment horizontal="center" vertical="center"/>
      <protection/>
    </xf>
    <xf numFmtId="0" fontId="5" fillId="0" borderId="0" xfId="229" applyFont="1" applyBorder="1" applyAlignment="1">
      <alignment horizontal="center" vertical="center"/>
      <protection/>
    </xf>
    <xf numFmtId="4" fontId="5" fillId="0" borderId="0" xfId="54" applyNumberFormat="1" applyFont="1" applyBorder="1" applyAlignment="1">
      <alignment horizontal="center" vertical="center"/>
    </xf>
    <xf numFmtId="167" fontId="5" fillId="0" borderId="0" xfId="54" applyFont="1" applyBorder="1" applyAlignment="1">
      <alignment horizontal="center" vertical="center"/>
    </xf>
    <xf numFmtId="167" fontId="88" fillId="0" borderId="0" xfId="54" applyFont="1" applyBorder="1" applyAlignment="1">
      <alignment horizontal="center" vertical="center"/>
    </xf>
    <xf numFmtId="171" fontId="5" fillId="0" borderId="0" xfId="54" applyNumberFormat="1" applyFont="1" applyAlignment="1">
      <alignment horizontal="center" vertical="center"/>
    </xf>
    <xf numFmtId="0" fontId="20" fillId="0" borderId="0" xfId="229" applyFont="1" applyBorder="1" applyAlignment="1">
      <alignment horizontal="center" vertical="center" wrapText="1"/>
      <protection/>
    </xf>
    <xf numFmtId="4" fontId="4" fillId="0" borderId="0" xfId="229" applyNumberFormat="1" applyFont="1" applyBorder="1" applyAlignment="1">
      <alignment vertical="center"/>
      <protection/>
    </xf>
    <xf numFmtId="4" fontId="4" fillId="0" borderId="0" xfId="229" applyNumberFormat="1" applyFont="1" applyBorder="1" applyAlignment="1">
      <alignment horizontal="right" vertical="center"/>
      <protection/>
    </xf>
    <xf numFmtId="10" fontId="4" fillId="0" borderId="0" xfId="229" applyNumberFormat="1" applyFont="1" applyBorder="1" applyAlignment="1">
      <alignment horizontal="right" vertical="center"/>
      <protection/>
    </xf>
    <xf numFmtId="167" fontId="2" fillId="0" borderId="0" xfId="54" applyFont="1" applyBorder="1" applyAlignment="1">
      <alignment vertical="center"/>
    </xf>
    <xf numFmtId="4" fontId="3" fillId="0" borderId="0" xfId="229" applyNumberFormat="1" applyFont="1" applyBorder="1" applyAlignment="1">
      <alignment vertical="center"/>
      <protection/>
    </xf>
    <xf numFmtId="4" fontId="8" fillId="0" borderId="0" xfId="229" applyNumberFormat="1" applyFont="1" applyBorder="1" applyAlignment="1">
      <alignment vertical="center"/>
      <protection/>
    </xf>
    <xf numFmtId="167" fontId="21" fillId="0" borderId="0" xfId="54" applyFont="1" applyBorder="1" applyAlignment="1">
      <alignment/>
    </xf>
    <xf numFmtId="167" fontId="2" fillId="0" borderId="0" xfId="54" applyFont="1" applyBorder="1" applyAlignment="1">
      <alignment/>
    </xf>
    <xf numFmtId="0" fontId="22" fillId="0" borderId="0" xfId="229" applyFont="1">
      <alignment/>
      <protection/>
    </xf>
    <xf numFmtId="43" fontId="89" fillId="0" borderId="0" xfId="229" applyNumberFormat="1" applyFont="1">
      <alignment/>
      <protection/>
    </xf>
    <xf numFmtId="167" fontId="5" fillId="0" borderId="0" xfId="54" applyFont="1" applyAlignment="1">
      <alignment/>
    </xf>
    <xf numFmtId="0" fontId="7" fillId="0" borderId="0" xfId="229" applyFont="1">
      <alignment/>
      <protection/>
    </xf>
    <xf numFmtId="167" fontId="21" fillId="0" borderId="0" xfId="54" applyFont="1" applyAlignment="1">
      <alignment/>
    </xf>
    <xf numFmtId="167" fontId="2" fillId="0" borderId="0" xfId="54" applyFont="1" applyAlignment="1">
      <alignment/>
    </xf>
    <xf numFmtId="175" fontId="0" fillId="0" borderId="0" xfId="229" applyNumberFormat="1" applyFont="1">
      <alignment/>
      <protection/>
    </xf>
    <xf numFmtId="167" fontId="0" fillId="0" borderId="0" xfId="54" applyFont="1" applyAlignment="1">
      <alignment/>
    </xf>
    <xf numFmtId="169" fontId="22" fillId="0" borderId="0" xfId="229" applyNumberFormat="1" applyFont="1">
      <alignment/>
      <protection/>
    </xf>
    <xf numFmtId="0" fontId="22" fillId="0" borderId="0" xfId="229" applyFont="1" applyAlignment="1">
      <alignment vertical="center"/>
      <protection/>
    </xf>
    <xf numFmtId="43" fontId="0" fillId="0" borderId="0" xfId="229" applyNumberFormat="1" applyFont="1">
      <alignment/>
      <protection/>
    </xf>
    <xf numFmtId="0" fontId="0" fillId="0" borderId="0" xfId="229">
      <alignment/>
      <protection/>
    </xf>
    <xf numFmtId="0" fontId="15" fillId="0" borderId="0" xfId="229" applyFont="1">
      <alignment/>
      <protection/>
    </xf>
    <xf numFmtId="171" fontId="15" fillId="0" borderId="0" xfId="229" applyNumberFormat="1" applyFont="1">
      <alignment/>
      <protection/>
    </xf>
    <xf numFmtId="167" fontId="5" fillId="0" borderId="0" xfId="54" applyNumberFormat="1" applyFont="1" applyBorder="1" applyAlignment="1">
      <alignment horizontal="center" vertical="center" wrapText="1"/>
    </xf>
    <xf numFmtId="0" fontId="0" fillId="0" borderId="0" xfId="225">
      <alignment/>
      <protection/>
    </xf>
    <xf numFmtId="0" fontId="90" fillId="0" borderId="0" xfId="225" applyFont="1" applyAlignment="1">
      <alignment horizontal="center"/>
      <protection/>
    </xf>
    <xf numFmtId="0" fontId="25" fillId="0" borderId="10" xfId="225" applyFont="1" applyBorder="1" applyAlignment="1">
      <alignment horizontal="left"/>
      <protection/>
    </xf>
    <xf numFmtId="173" fontId="22" fillId="0" borderId="25" xfId="54" applyNumberFormat="1" applyFont="1" applyFill="1" applyBorder="1" applyAlignment="1">
      <alignment horizontal="right"/>
    </xf>
    <xf numFmtId="169" fontId="22" fillId="0" borderId="25" xfId="54" applyNumberFormat="1" applyFont="1" applyBorder="1" applyAlignment="1">
      <alignment horizontal="right"/>
    </xf>
    <xf numFmtId="2" fontId="0" fillId="0" borderId="0" xfId="225" applyNumberFormat="1">
      <alignment/>
      <protection/>
    </xf>
    <xf numFmtId="169" fontId="0" fillId="0" borderId="0" xfId="225" applyNumberFormat="1">
      <alignment/>
      <protection/>
    </xf>
    <xf numFmtId="0" fontId="0" fillId="0" borderId="0" xfId="225" applyFont="1" applyAlignment="1">
      <alignment horizontal="justify" vertical="center"/>
      <protection/>
    </xf>
    <xf numFmtId="0" fontId="12" fillId="0" borderId="0" xfId="225" applyFont="1">
      <alignment/>
      <protection/>
    </xf>
    <xf numFmtId="0" fontId="22" fillId="0" borderId="0" xfId="225" applyFont="1">
      <alignment/>
      <protection/>
    </xf>
    <xf numFmtId="0" fontId="0" fillId="0" borderId="0" xfId="225" applyFont="1">
      <alignment/>
      <protection/>
    </xf>
    <xf numFmtId="167" fontId="12" fillId="0" borderId="10" xfId="54" applyFont="1" applyFill="1" applyBorder="1" applyAlignment="1">
      <alignment horizontal="center"/>
    </xf>
    <xf numFmtId="173" fontId="12" fillId="0" borderId="25" xfId="54" applyNumberFormat="1" applyFont="1" applyFill="1" applyBorder="1" applyAlignment="1">
      <alignment horizontal="right"/>
    </xf>
    <xf numFmtId="169" fontId="12" fillId="0" borderId="25" xfId="54" applyNumberFormat="1" applyFont="1" applyFill="1" applyBorder="1" applyAlignment="1">
      <alignment horizontal="right"/>
    </xf>
    <xf numFmtId="167" fontId="22" fillId="0" borderId="0" xfId="54" applyFont="1" applyAlignment="1">
      <alignment horizontal="left"/>
    </xf>
    <xf numFmtId="167" fontId="22" fillId="0" borderId="0" xfId="54" applyFont="1" applyAlignment="1">
      <alignment horizontal="right"/>
    </xf>
    <xf numFmtId="167" fontId="22" fillId="0" borderId="0" xfId="54" applyFont="1" applyAlignment="1">
      <alignment/>
    </xf>
    <xf numFmtId="0" fontId="24" fillId="0" borderId="32" xfId="0" applyFont="1" applyBorder="1" applyAlignment="1">
      <alignment horizontal="center"/>
    </xf>
    <xf numFmtId="17" fontId="0" fillId="0" borderId="0" xfId="229" applyNumberFormat="1" applyFont="1" applyBorder="1" applyAlignment="1">
      <alignment horizontal="center"/>
      <protection/>
    </xf>
    <xf numFmtId="3" fontId="9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4" fillId="0" borderId="44" xfId="284" applyFont="1" applyFill="1" applyBorder="1" applyAlignment="1">
      <alignment horizontal="center" vertical="center" wrapText="1"/>
      <protection/>
    </xf>
    <xf numFmtId="0" fontId="4" fillId="0" borderId="45" xfId="284" applyFont="1" applyFill="1" applyBorder="1" applyAlignment="1">
      <alignment horizontal="center" vertical="center" wrapText="1"/>
      <protection/>
    </xf>
    <xf numFmtId="0" fontId="4" fillId="0" borderId="39" xfId="229" applyFont="1" applyFill="1" applyBorder="1" applyAlignment="1">
      <alignment horizontal="center" vertical="center" wrapText="1"/>
      <protection/>
    </xf>
    <xf numFmtId="0" fontId="4" fillId="0" borderId="40" xfId="229" applyFont="1" applyFill="1" applyBorder="1" applyAlignment="1">
      <alignment horizontal="center" vertical="center" wrapText="1"/>
      <protection/>
    </xf>
    <xf numFmtId="0" fontId="4" fillId="0" borderId="44" xfId="223" applyNumberFormat="1" applyFont="1" applyFill="1" applyBorder="1" applyAlignment="1">
      <alignment horizontal="center" vertical="center" wrapText="1"/>
      <protection/>
    </xf>
    <xf numFmtId="0" fontId="4" fillId="0" borderId="45" xfId="223" applyNumberFormat="1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229" applyFont="1" applyFill="1" applyBorder="1" applyAlignment="1">
      <alignment horizontal="center" vertical="center" wrapText="1"/>
      <protection/>
    </xf>
    <xf numFmtId="0" fontId="4" fillId="0" borderId="36" xfId="229" applyFont="1" applyFill="1" applyBorder="1" applyAlignment="1">
      <alignment horizontal="center" vertical="center" wrapText="1"/>
      <protection/>
    </xf>
    <xf numFmtId="4" fontId="4" fillId="0" borderId="46" xfId="229" applyNumberFormat="1" applyFont="1" applyFill="1" applyBorder="1" applyAlignment="1">
      <alignment horizontal="center" vertical="center" wrapText="1"/>
      <protection/>
    </xf>
    <xf numFmtId="4" fontId="4" fillId="0" borderId="36" xfId="229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4" fillId="0" borderId="47" xfId="284" applyFont="1" applyFill="1" applyBorder="1" applyAlignment="1">
      <alignment horizontal="center" vertical="center" wrapText="1"/>
      <protection/>
    </xf>
    <xf numFmtId="0" fontId="4" fillId="0" borderId="48" xfId="229" applyFont="1" applyFill="1" applyBorder="1" applyAlignment="1">
      <alignment horizontal="center" vertical="center" wrapText="1"/>
      <protection/>
    </xf>
    <xf numFmtId="0" fontId="4" fillId="0" borderId="16" xfId="229" applyFont="1" applyFill="1" applyBorder="1" applyAlignment="1">
      <alignment horizontal="center" vertical="center" wrapText="1"/>
      <protection/>
    </xf>
    <xf numFmtId="4" fontId="4" fillId="0" borderId="44" xfId="229" applyNumberFormat="1" applyFont="1" applyFill="1" applyBorder="1" applyAlignment="1">
      <alignment horizontal="center" vertical="center" wrapText="1"/>
      <protection/>
    </xf>
    <xf numFmtId="4" fontId="4" fillId="0" borderId="45" xfId="229" applyNumberFormat="1" applyFont="1" applyFill="1" applyBorder="1" applyAlignment="1">
      <alignment horizontal="center" vertical="center" wrapText="1"/>
      <protection/>
    </xf>
    <xf numFmtId="0" fontId="26" fillId="0" borderId="32" xfId="229" applyFont="1" applyBorder="1" applyAlignment="1">
      <alignment horizontal="center"/>
      <protection/>
    </xf>
    <xf numFmtId="0" fontId="27" fillId="0" borderId="32" xfId="0" applyFont="1" applyBorder="1" applyAlignment="1">
      <alignment horizontal="center"/>
    </xf>
    <xf numFmtId="0" fontId="11" fillId="0" borderId="24" xfId="229" applyFont="1" applyFill="1" applyBorder="1" applyAlignment="1">
      <alignment horizontal="center" vertical="center" wrapText="1"/>
      <protection/>
    </xf>
    <xf numFmtId="0" fontId="11" fillId="0" borderId="29" xfId="229" applyFont="1" applyFill="1" applyBorder="1" applyAlignment="1">
      <alignment horizontal="center" vertical="center" wrapText="1"/>
      <protection/>
    </xf>
    <xf numFmtId="0" fontId="11" fillId="0" borderId="26" xfId="229" applyFont="1" applyFill="1" applyBorder="1" applyAlignment="1">
      <alignment horizontal="center" vertical="center" wrapText="1"/>
      <protection/>
    </xf>
    <xf numFmtId="0" fontId="4" fillId="0" borderId="0" xfId="229" applyFont="1" applyAlignment="1">
      <alignment horizontal="center"/>
      <protection/>
    </xf>
    <xf numFmtId="49" fontId="92" fillId="0" borderId="0" xfId="229" applyNumberFormat="1" applyFont="1" applyBorder="1" applyAlignment="1">
      <alignment horizontal="center"/>
      <protection/>
    </xf>
    <xf numFmtId="0" fontId="11" fillId="0" borderId="43" xfId="229" applyFont="1" applyFill="1" applyBorder="1" applyAlignment="1">
      <alignment horizontal="center" vertical="center" wrapText="1"/>
      <protection/>
    </xf>
    <xf numFmtId="0" fontId="11" fillId="0" borderId="25" xfId="229" applyFont="1" applyFill="1" applyBorder="1" applyAlignment="1">
      <alignment horizontal="center" vertical="center" wrapText="1"/>
      <protection/>
    </xf>
    <xf numFmtId="0" fontId="11" fillId="0" borderId="49" xfId="229" applyFont="1" applyFill="1" applyBorder="1" applyAlignment="1">
      <alignment horizontal="center" vertical="center" wrapText="1"/>
      <protection/>
    </xf>
    <xf numFmtId="0" fontId="11" fillId="0" borderId="43" xfId="229" applyFont="1" applyFill="1" applyBorder="1" applyAlignment="1">
      <alignment horizontal="center" wrapText="1"/>
      <protection/>
    </xf>
    <xf numFmtId="0" fontId="11" fillId="0" borderId="25" xfId="229" applyFont="1" applyFill="1" applyBorder="1" applyAlignment="1">
      <alignment horizontal="center" wrapText="1"/>
      <protection/>
    </xf>
    <xf numFmtId="171" fontId="5" fillId="34" borderId="27" xfId="229" applyNumberFormat="1" applyFont="1" applyFill="1" applyBorder="1" applyAlignment="1">
      <alignment horizontal="center" vertical="center" wrapText="1"/>
      <protection/>
    </xf>
    <xf numFmtId="0" fontId="11" fillId="0" borderId="24" xfId="229" applyFont="1" applyFill="1" applyBorder="1" applyAlignment="1">
      <alignment horizontal="center" vertical="center"/>
      <protection/>
    </xf>
    <xf numFmtId="0" fontId="11" fillId="0" borderId="29" xfId="229" applyFont="1" applyFill="1" applyBorder="1" applyAlignment="1">
      <alignment horizontal="center" vertical="center"/>
      <protection/>
    </xf>
    <xf numFmtId="0" fontId="11" fillId="0" borderId="26" xfId="229" applyFont="1" applyFill="1" applyBorder="1" applyAlignment="1">
      <alignment horizontal="center" vertical="center"/>
      <protection/>
    </xf>
    <xf numFmtId="0" fontId="24" fillId="0" borderId="32" xfId="225" applyNumberFormat="1" applyFont="1" applyBorder="1" applyAlignment="1">
      <alignment horizontal="center"/>
      <protection/>
    </xf>
    <xf numFmtId="0" fontId="12" fillId="0" borderId="24" xfId="225" applyFont="1" applyFill="1" applyBorder="1" applyAlignment="1">
      <alignment horizontal="center" vertical="center" wrapText="1"/>
      <protection/>
    </xf>
    <xf numFmtId="0" fontId="12" fillId="0" borderId="29" xfId="225" applyFont="1" applyFill="1" applyBorder="1" applyAlignment="1">
      <alignment horizontal="center" vertical="center" wrapText="1"/>
      <protection/>
    </xf>
    <xf numFmtId="0" fontId="12" fillId="0" borderId="26" xfId="225" applyFont="1" applyFill="1" applyBorder="1" applyAlignment="1">
      <alignment horizontal="center" vertical="center" wrapText="1"/>
      <protection/>
    </xf>
  </cellXfs>
  <cellStyles count="34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2 3" xfId="56"/>
    <cellStyle name="Millares 2 3 2" xfId="57"/>
    <cellStyle name="Millares 2 3 2 2" xfId="58"/>
    <cellStyle name="Millares 2 3 3" xfId="59"/>
    <cellStyle name="Millares 2 3 3 2" xfId="60"/>
    <cellStyle name="Millares 2 3 4" xfId="61"/>
    <cellStyle name="Millares 2 4" xfId="62"/>
    <cellStyle name="Millares 2 4 2" xfId="63"/>
    <cellStyle name="Millares 2 5" xfId="64"/>
    <cellStyle name="Millares 2 5 2" xfId="65"/>
    <cellStyle name="Millares 2 6" xfId="66"/>
    <cellStyle name="Millares 2 6 10" xfId="67"/>
    <cellStyle name="Millares 2 6 10 2" xfId="68"/>
    <cellStyle name="Millares 2 6 10 2 2" xfId="69"/>
    <cellStyle name="Millares 2 6 10 2 2 2" xfId="70"/>
    <cellStyle name="Millares 2 6 10 3" xfId="71"/>
    <cellStyle name="Millares 2 6 10 3 2" xfId="72"/>
    <cellStyle name="Millares 2 6 10 4" xfId="73"/>
    <cellStyle name="Millares 2 6 10 4 2" xfId="74"/>
    <cellStyle name="Millares 2 6 10 4 3" xfId="75"/>
    <cellStyle name="Millares 2 6 10 4 3 2" xfId="76"/>
    <cellStyle name="Millares 2 6 10 4 3 2 2" xfId="77"/>
    <cellStyle name="Millares 2 6 10 4 3 3" xfId="78"/>
    <cellStyle name="Millares 2 6 10 4 3 3 2" xfId="79"/>
    <cellStyle name="Millares 2 6 10 4 4" xfId="80"/>
    <cellStyle name="Millares 2 6 10 4 4 2" xfId="81"/>
    <cellStyle name="Millares 2 6 10 5" xfId="82"/>
    <cellStyle name="Millares 2 6 10 6" xfId="83"/>
    <cellStyle name="Millares 2 6 10 6 2" xfId="84"/>
    <cellStyle name="Millares 2 6 11" xfId="85"/>
    <cellStyle name="Millares 2 6 11 2" xfId="86"/>
    <cellStyle name="Millares 2 6 12" xfId="87"/>
    <cellStyle name="Millares 2 6 12 2" xfId="88"/>
    <cellStyle name="Millares 2 6 12 3" xfId="89"/>
    <cellStyle name="Millares 2 6 12 3 2" xfId="90"/>
    <cellStyle name="Millares 2 6 12 3 2 2" xfId="91"/>
    <cellStyle name="Millares 2 6 13" xfId="92"/>
    <cellStyle name="Millares 2 6 2" xfId="93"/>
    <cellStyle name="Millares 2 6 2 2" xfId="94"/>
    <cellStyle name="Millares 2 6 3" xfId="95"/>
    <cellStyle name="Millares 2 6 3 2" xfId="96"/>
    <cellStyle name="Millares 2 6 3 2 2" xfId="97"/>
    <cellStyle name="Millares 2 6 3 3" xfId="98"/>
    <cellStyle name="Millares 2 6 3 3 2" xfId="99"/>
    <cellStyle name="Millares 2 6 3 4" xfId="100"/>
    <cellStyle name="Millares 2 6 3 4 2" xfId="101"/>
    <cellStyle name="Millares 2 6 3 5" xfId="102"/>
    <cellStyle name="Millares 2 6 3 5 2" xfId="103"/>
    <cellStyle name="Millares 2 6 3 6" xfId="104"/>
    <cellStyle name="Millares 2 6 3 6 2" xfId="105"/>
    <cellStyle name="Millares 2 6 3 7" xfId="106"/>
    <cellStyle name="Millares 2 6 4" xfId="107"/>
    <cellStyle name="Millares 2 6 4 2" xfId="108"/>
    <cellStyle name="Millares 2 6 5" xfId="109"/>
    <cellStyle name="Millares 2 6 5 2" xfId="110"/>
    <cellStyle name="Millares 2 6 6" xfId="111"/>
    <cellStyle name="Millares 2 6 6 2" xfId="112"/>
    <cellStyle name="Millares 2 6 7" xfId="113"/>
    <cellStyle name="Millares 2 6 7 2" xfId="114"/>
    <cellStyle name="Millares 2 6 8" xfId="115"/>
    <cellStyle name="Millares 2 6 8 2" xfId="116"/>
    <cellStyle name="Millares 2 6 9" xfId="117"/>
    <cellStyle name="Millares 2 6 9 2" xfId="118"/>
    <cellStyle name="Millares 2 7" xfId="119"/>
    <cellStyle name="Millares 2 7 2" xfId="120"/>
    <cellStyle name="Millares 2 8" xfId="121"/>
    <cellStyle name="Millares 3" xfId="122"/>
    <cellStyle name="Millares 4" xfId="123"/>
    <cellStyle name="Millares 4 2" xfId="124"/>
    <cellStyle name="Millares 4 2 2" xfId="125"/>
    <cellStyle name="Millares 4 3" xfId="126"/>
    <cellStyle name="Millares 4 3 2" xfId="127"/>
    <cellStyle name="Millares 4 4" xfId="128"/>
    <cellStyle name="Millares 4 4 2" xfId="129"/>
    <cellStyle name="Millares 4 5" xfId="130"/>
    <cellStyle name="Millares 5" xfId="131"/>
    <cellStyle name="Millares 5 2" xfId="132"/>
    <cellStyle name="Millares 5 2 2" xfId="133"/>
    <cellStyle name="Millares 5 3" xfId="134"/>
    <cellStyle name="Millares 5 3 2" xfId="135"/>
    <cellStyle name="Millares 5 4" xfId="136"/>
    <cellStyle name="Millares 6" xfId="137"/>
    <cellStyle name="Millares 6 2" xfId="138"/>
    <cellStyle name="Currency" xfId="139"/>
    <cellStyle name="Currency [0]" xfId="140"/>
    <cellStyle name="Moneda 10" xfId="141"/>
    <cellStyle name="Moneda 11" xfId="142"/>
    <cellStyle name="Moneda 12" xfId="143"/>
    <cellStyle name="Moneda 13" xfId="144"/>
    <cellStyle name="Moneda 13 2" xfId="145"/>
    <cellStyle name="Moneda 13 2 2" xfId="146"/>
    <cellStyle name="Moneda 13 2 2 2" xfId="147"/>
    <cellStyle name="Moneda 13 2 3" xfId="148"/>
    <cellStyle name="Moneda 13 3" xfId="149"/>
    <cellStyle name="Moneda 13 3 2" xfId="150"/>
    <cellStyle name="Moneda 13 4" xfId="151"/>
    <cellStyle name="Moneda 13 4 2" xfId="152"/>
    <cellStyle name="Moneda 13 5" xfId="153"/>
    <cellStyle name="Moneda 13 5 10" xfId="154"/>
    <cellStyle name="Moneda 13 5 10 2" xfId="155"/>
    <cellStyle name="Moneda 13 5 10 2 2" xfId="156"/>
    <cellStyle name="Moneda 13 5 10 3" xfId="157"/>
    <cellStyle name="Moneda 13 5 10 3 2" xfId="158"/>
    <cellStyle name="Moneda 13 5 10 4" xfId="159"/>
    <cellStyle name="Moneda 13 5 10 4 2" xfId="160"/>
    <cellStyle name="Moneda 13 5 10 4 3" xfId="161"/>
    <cellStyle name="Moneda 13 5 10 4 3 2" xfId="162"/>
    <cellStyle name="Moneda 13 5 10 4 3 2 2" xfId="163"/>
    <cellStyle name="Moneda 13 5 10 4 4" xfId="164"/>
    <cellStyle name="Moneda 13 5 10 4 4 2" xfId="165"/>
    <cellStyle name="Moneda 13 5 10 5" xfId="166"/>
    <cellStyle name="Moneda 13 5 11" xfId="167"/>
    <cellStyle name="Moneda 13 5 11 2" xfId="168"/>
    <cellStyle name="Moneda 13 5 12" xfId="169"/>
    <cellStyle name="Moneda 13 5 12 2" xfId="170"/>
    <cellStyle name="Moneda 13 5 12 3" xfId="171"/>
    <cellStyle name="Moneda 13 5 12 3 2" xfId="172"/>
    <cellStyle name="Moneda 13 5 12 3 2 2" xfId="173"/>
    <cellStyle name="Moneda 13 5 13" xfId="174"/>
    <cellStyle name="Moneda 13 5 2" xfId="175"/>
    <cellStyle name="Moneda 13 5 2 2" xfId="176"/>
    <cellStyle name="Moneda 13 5 3" xfId="177"/>
    <cellStyle name="Moneda 13 5 3 2" xfId="178"/>
    <cellStyle name="Moneda 13 5 3 2 2" xfId="179"/>
    <cellStyle name="Moneda 13 5 3 3" xfId="180"/>
    <cellStyle name="Moneda 13 5 3 3 2" xfId="181"/>
    <cellStyle name="Moneda 13 5 3 4" xfId="182"/>
    <cellStyle name="Moneda 13 5 3 4 2" xfId="183"/>
    <cellStyle name="Moneda 13 5 3 5" xfId="184"/>
    <cellStyle name="Moneda 13 5 3 5 2" xfId="185"/>
    <cellStyle name="Moneda 13 5 3 6" xfId="186"/>
    <cellStyle name="Moneda 13 5 3 6 2" xfId="187"/>
    <cellStyle name="Moneda 13 5 3 7" xfId="188"/>
    <cellStyle name="Moneda 13 5 4" xfId="189"/>
    <cellStyle name="Moneda 13 5 4 2" xfId="190"/>
    <cellStyle name="Moneda 13 5 5" xfId="191"/>
    <cellStyle name="Moneda 13 5 5 2" xfId="192"/>
    <cellStyle name="Moneda 13 5 6" xfId="193"/>
    <cellStyle name="Moneda 13 5 6 2" xfId="194"/>
    <cellStyle name="Moneda 13 5 7" xfId="195"/>
    <cellStyle name="Moneda 13 5 7 2" xfId="196"/>
    <cellStyle name="Moneda 13 5 8" xfId="197"/>
    <cellStyle name="Moneda 13 5 8 2" xfId="198"/>
    <cellStyle name="Moneda 13 5 9" xfId="199"/>
    <cellStyle name="Moneda 13 5 9 2" xfId="200"/>
    <cellStyle name="Moneda 13 6" xfId="201"/>
    <cellStyle name="Moneda 13 6 2" xfId="202"/>
    <cellStyle name="Moneda 13 7" xfId="203"/>
    <cellStyle name="Moneda 14" xfId="204"/>
    <cellStyle name="Moneda 14 2" xfId="205"/>
    <cellStyle name="Moneda 15" xfId="206"/>
    <cellStyle name="Moneda 2 2" xfId="207"/>
    <cellStyle name="Moneda 2 3" xfId="208"/>
    <cellStyle name="Moneda 3" xfId="209"/>
    <cellStyle name="Moneda 4" xfId="210"/>
    <cellStyle name="Moneda 5" xfId="211"/>
    <cellStyle name="Moneda 6" xfId="212"/>
    <cellStyle name="Moneda 7" xfId="213"/>
    <cellStyle name="Moneda 8" xfId="214"/>
    <cellStyle name="Moneda 9" xfId="215"/>
    <cellStyle name="Neutral" xfId="216"/>
    <cellStyle name="Normal 10" xfId="217"/>
    <cellStyle name="Normal 11" xfId="218"/>
    <cellStyle name="Normal 12" xfId="219"/>
    <cellStyle name="Normal 13" xfId="220"/>
    <cellStyle name="Normal 14" xfId="221"/>
    <cellStyle name="Normal 15" xfId="222"/>
    <cellStyle name="Normal 2" xfId="223"/>
    <cellStyle name="Normal 2 2" xfId="224"/>
    <cellStyle name="Normal 2 2 2" xfId="225"/>
    <cellStyle name="Normal 2_08_Cuadernillo Septiembre 2010" xfId="226"/>
    <cellStyle name="Normal 3" xfId="227"/>
    <cellStyle name="Normal 3 2" xfId="228"/>
    <cellStyle name="Normal 4" xfId="229"/>
    <cellStyle name="Normal 4 2" xfId="230"/>
    <cellStyle name="Normal 4 3" xfId="231"/>
    <cellStyle name="Normal 5" xfId="232"/>
    <cellStyle name="Normal 5 2" xfId="233"/>
    <cellStyle name="Normal 5 2 2" xfId="234"/>
    <cellStyle name="Normal 5 2_4. ESTIMAC ALCIERR 2016 SG LIET" xfId="235"/>
    <cellStyle name="Normal 5_4. ESTIMAC ALCIERR 2016 SG LIET" xfId="236"/>
    <cellStyle name="Normal 6" xfId="237"/>
    <cellStyle name="Normal 7" xfId="238"/>
    <cellStyle name="Normal 8" xfId="239"/>
    <cellStyle name="Normal 8 2" xfId="240"/>
    <cellStyle name="Normal 8 2 2" xfId="241"/>
    <cellStyle name="Normal 8 2_Tenencia" xfId="242"/>
    <cellStyle name="Normal 8 3" xfId="243"/>
    <cellStyle name="Normal 8 3 2" xfId="244"/>
    <cellStyle name="Normal 8 3 2 2" xfId="245"/>
    <cellStyle name="Normal 8 3 2 2 2" xfId="246"/>
    <cellStyle name="Normal 8 3 2 2_Tenencia" xfId="247"/>
    <cellStyle name="Normal 8 3 2 3" xfId="248"/>
    <cellStyle name="Normal 8 3 2 3 2" xfId="249"/>
    <cellStyle name="Normal 8 3 2 3_Tenencia" xfId="250"/>
    <cellStyle name="Normal 8 3 2 4" xfId="251"/>
    <cellStyle name="Normal 8 3 2 4 2" xfId="252"/>
    <cellStyle name="Normal 8 3 2 4_Tenencia" xfId="253"/>
    <cellStyle name="Normal 8 3 2 5" xfId="254"/>
    <cellStyle name="Normal 8 3 2 5 2" xfId="255"/>
    <cellStyle name="Normal 8 3 2 5_Tenencia" xfId="256"/>
    <cellStyle name="Normal 8 3 2 6" xfId="257"/>
    <cellStyle name="Normal 8 3 2 6 2" xfId="258"/>
    <cellStyle name="Normal 8 3 2 6 2 2" xfId="259"/>
    <cellStyle name="Normal 8 3 2 6 2_Tenencia" xfId="260"/>
    <cellStyle name="Normal 8 3 2 6 3" xfId="261"/>
    <cellStyle name="Normal 8 3 2 6 3 2" xfId="262"/>
    <cellStyle name="Normal 8 3 2 6 3 3" xfId="263"/>
    <cellStyle name="Normal 8 3 2 6 3 3 2" xfId="264"/>
    <cellStyle name="Normal 8 3 2 6 3 3 2 2" xfId="265"/>
    <cellStyle name="Normal 8 3 2 6 3 3 2_Tenencia" xfId="266"/>
    <cellStyle name="Normal 8 3 2 6 3 3_Tenencia" xfId="267"/>
    <cellStyle name="Normal 8 3 2 6 3_Tenencia" xfId="268"/>
    <cellStyle name="Normal 8 3 2 6 4" xfId="269"/>
    <cellStyle name="Normal 8 3 2 6_Tenencia" xfId="270"/>
    <cellStyle name="Normal 8 3 2 7" xfId="271"/>
    <cellStyle name="Normal 8 3 2_Tenencia" xfId="272"/>
    <cellStyle name="Normal 8 3 3" xfId="273"/>
    <cellStyle name="Normal 8 3_Tenencia" xfId="274"/>
    <cellStyle name="Normal 8 4" xfId="275"/>
    <cellStyle name="Normal 8 4 2" xfId="276"/>
    <cellStyle name="Normal 8 4_Tenencia" xfId="277"/>
    <cellStyle name="Normal 8 5" xfId="278"/>
    <cellStyle name="Normal 8_Tenencia" xfId="279"/>
    <cellStyle name="Normal 9" xfId="280"/>
    <cellStyle name="Normal 9 2" xfId="281"/>
    <cellStyle name="Normal 9_Tenencia" xfId="282"/>
    <cellStyle name="Normal_calendario 2005-ramo 33 mpios" xfId="283"/>
    <cellStyle name="Normal_Integración FMP 2004" xfId="284"/>
    <cellStyle name="Notas" xfId="285"/>
    <cellStyle name="Percent" xfId="286"/>
    <cellStyle name="Porcentaje 2" xfId="287"/>
    <cellStyle name="Porcentaje 3" xfId="288"/>
    <cellStyle name="Porcentual 2" xfId="289"/>
    <cellStyle name="Porcentual 3" xfId="290"/>
    <cellStyle name="Porcentual 3 2" xfId="291"/>
    <cellStyle name="Porcentual 3 2 2" xfId="292"/>
    <cellStyle name="Porcentual 3 3" xfId="293"/>
    <cellStyle name="Porcentual 3 3 2" xfId="294"/>
    <cellStyle name="Porcentual 3 4" xfId="295"/>
    <cellStyle name="Porcentual 3 4 10" xfId="296"/>
    <cellStyle name="Porcentual 3 4 10 2" xfId="297"/>
    <cellStyle name="Porcentual 3 4 10 2 2" xfId="298"/>
    <cellStyle name="Porcentual 3 4 10 3" xfId="299"/>
    <cellStyle name="Porcentual 3 4 10 3 2" xfId="300"/>
    <cellStyle name="Porcentual 3 4 10 4" xfId="301"/>
    <cellStyle name="Porcentual 3 4 10 4 2" xfId="302"/>
    <cellStyle name="Porcentual 3 4 10 4 3" xfId="303"/>
    <cellStyle name="Porcentual 3 4 10 4 3 2" xfId="304"/>
    <cellStyle name="Porcentual 3 4 10 4 3 2 2" xfId="305"/>
    <cellStyle name="Porcentual 3 4 10 4 3 3" xfId="306"/>
    <cellStyle name="Porcentual 3 4 10 4 3 3 2" xfId="307"/>
    <cellStyle name="Porcentual 3 4 10 4 4" xfId="308"/>
    <cellStyle name="Porcentual 3 4 10 4 4 2" xfId="309"/>
    <cellStyle name="Porcentual 3 4 10 5" xfId="310"/>
    <cellStyle name="Porcentual 3 4 11" xfId="311"/>
    <cellStyle name="Porcentual 3 4 11 2" xfId="312"/>
    <cellStyle name="Porcentual 3 4 12" xfId="313"/>
    <cellStyle name="Porcentual 3 4 12 2" xfId="314"/>
    <cellStyle name="Porcentual 3 4 12 3" xfId="315"/>
    <cellStyle name="Porcentual 3 4 12 3 2" xfId="316"/>
    <cellStyle name="Porcentual 3 4 12 3 2 2" xfId="317"/>
    <cellStyle name="Porcentual 3 4 13" xfId="318"/>
    <cellStyle name="Porcentual 3 4 2" xfId="319"/>
    <cellStyle name="Porcentual 3 4 2 2" xfId="320"/>
    <cellStyle name="Porcentual 3 4 3" xfId="321"/>
    <cellStyle name="Porcentual 3 4 3 2" xfId="322"/>
    <cellStyle name="Porcentual 3 4 3 2 2" xfId="323"/>
    <cellStyle name="Porcentual 3 4 3 3" xfId="324"/>
    <cellStyle name="Porcentual 3 4 3 3 2" xfId="325"/>
    <cellStyle name="Porcentual 3 4 3 4" xfId="326"/>
    <cellStyle name="Porcentual 3 4 3 4 2" xfId="327"/>
    <cellStyle name="Porcentual 3 4 3 5" xfId="328"/>
    <cellStyle name="Porcentual 3 4 3 5 2" xfId="329"/>
    <cellStyle name="Porcentual 3 4 3 6" xfId="330"/>
    <cellStyle name="Porcentual 3 4 3 6 2" xfId="331"/>
    <cellStyle name="Porcentual 3 4 3 7" xfId="332"/>
    <cellStyle name="Porcentual 3 4 4" xfId="333"/>
    <cellStyle name="Porcentual 3 4 4 2" xfId="334"/>
    <cellStyle name="Porcentual 3 4 5" xfId="335"/>
    <cellStyle name="Porcentual 3 4 5 2" xfId="336"/>
    <cellStyle name="Porcentual 3 4 6" xfId="337"/>
    <cellStyle name="Porcentual 3 4 6 2" xfId="338"/>
    <cellStyle name="Porcentual 3 4 7" xfId="339"/>
    <cellStyle name="Porcentual 3 4 7 2" xfId="340"/>
    <cellStyle name="Porcentual 3 4 8" xfId="341"/>
    <cellStyle name="Porcentual 3 4 8 2" xfId="342"/>
    <cellStyle name="Porcentual 3 4 9" xfId="343"/>
    <cellStyle name="Porcentual 3 4 9 2" xfId="344"/>
    <cellStyle name="Porcentual 3 5" xfId="345"/>
    <cellStyle name="Porcentual 3 5 2" xfId="346"/>
    <cellStyle name="Porcentual 3 6" xfId="347"/>
    <cellStyle name="Salida" xfId="348"/>
    <cellStyle name="Texto de advertencia" xfId="349"/>
    <cellStyle name="Texto explicativo" xfId="350"/>
    <cellStyle name="Título" xfId="351"/>
    <cellStyle name="Título 2" xfId="352"/>
    <cellStyle name="Título 3" xfId="353"/>
    <cellStyle name="Total" xfId="3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9"/>
  <sheetViews>
    <sheetView showGridLines="0" workbookViewId="0" topLeftCell="A1">
      <selection activeCell="G7" sqref="G7"/>
    </sheetView>
  </sheetViews>
  <sheetFormatPr defaultColWidth="11.421875" defaultRowHeight="12.75"/>
  <cols>
    <col min="1" max="1" width="7.140625" style="0" customWidth="1"/>
    <col min="3" max="3" width="15.421875" style="9" customWidth="1"/>
    <col min="4" max="4" width="20.00390625" style="10" customWidth="1"/>
    <col min="5" max="5" width="20.00390625" style="9" customWidth="1"/>
    <col min="6" max="6" width="20.00390625" style="10" customWidth="1"/>
    <col min="8" max="8" width="23.7109375" style="0" customWidth="1"/>
    <col min="9" max="9" width="13.7109375" style="0" bestFit="1" customWidth="1"/>
  </cols>
  <sheetData>
    <row r="1" spans="3:6" s="1" customFormat="1" ht="14.25">
      <c r="C1" s="9"/>
      <c r="D1" s="10"/>
      <c r="E1" s="9"/>
      <c r="F1" s="10"/>
    </row>
    <row r="2" spans="3:6" s="1" customFormat="1" ht="14.25">
      <c r="C2" s="9"/>
      <c r="D2" s="10"/>
      <c r="E2" s="9"/>
      <c r="F2" s="10"/>
    </row>
    <row r="3" spans="3:6" s="1" customFormat="1" ht="14.25">
      <c r="C3" s="9"/>
      <c r="D3" s="10"/>
      <c r="E3" s="9"/>
      <c r="F3" s="10"/>
    </row>
    <row r="4" spans="3:6" s="1" customFormat="1" ht="14.25">
      <c r="C4" s="9"/>
      <c r="D4" s="10"/>
      <c r="E4" s="9"/>
      <c r="F4" s="10"/>
    </row>
    <row r="5" spans="3:6" s="1" customFormat="1" ht="14.25">
      <c r="C5" s="9"/>
      <c r="D5" s="10"/>
      <c r="E5" s="9"/>
      <c r="F5" s="10"/>
    </row>
    <row r="6" spans="3:6" s="1" customFormat="1" ht="14.25">
      <c r="C6" s="9"/>
      <c r="D6" s="10"/>
      <c r="E6" s="9"/>
      <c r="F6" s="10"/>
    </row>
    <row r="7" spans="3:6" s="1" customFormat="1" ht="14.25">
      <c r="C7" s="9"/>
      <c r="D7" s="10"/>
      <c r="E7" s="9"/>
      <c r="F7" s="10"/>
    </row>
    <row r="8" spans="3:6" s="1" customFormat="1" ht="14.25">
      <c r="C8" s="9"/>
      <c r="D8" s="10"/>
      <c r="E8" s="9"/>
      <c r="F8" s="10"/>
    </row>
    <row r="9" spans="3:6" s="1" customFormat="1" ht="14.25">
      <c r="C9" s="9"/>
      <c r="D9" s="10"/>
      <c r="E9" s="9"/>
      <c r="F9" s="10"/>
    </row>
    <row r="10" spans="3:6" s="1" customFormat="1" ht="12.75">
      <c r="C10" s="267" t="s">
        <v>97</v>
      </c>
      <c r="D10" s="267"/>
      <c r="E10" s="267"/>
      <c r="F10" s="267"/>
    </row>
    <row r="11" spans="3:6" s="1" customFormat="1" ht="18.75" customHeight="1">
      <c r="C11" s="267"/>
      <c r="D11" s="267"/>
      <c r="E11" s="267"/>
      <c r="F11" s="267"/>
    </row>
    <row r="12" spans="3:6" s="8" customFormat="1" ht="27" customHeight="1">
      <c r="C12" s="266" t="s">
        <v>4</v>
      </c>
      <c r="D12" s="266"/>
      <c r="E12" s="266" t="s">
        <v>5</v>
      </c>
      <c r="F12" s="266"/>
    </row>
    <row r="13" spans="3:6" s="6" customFormat="1" ht="14.25">
      <c r="C13" s="11" t="s">
        <v>45</v>
      </c>
      <c r="D13" s="12" t="s">
        <v>3</v>
      </c>
      <c r="E13" s="11" t="s">
        <v>45</v>
      </c>
      <c r="F13" s="12" t="s">
        <v>3</v>
      </c>
    </row>
    <row r="14" spans="3:6" s="1" customFormat="1" ht="14.25">
      <c r="C14" s="145">
        <v>0.02706635</v>
      </c>
      <c r="D14" s="12">
        <v>17923202462</v>
      </c>
      <c r="E14" s="145">
        <v>0.02296874</v>
      </c>
      <c r="F14" s="12">
        <v>755347862</v>
      </c>
    </row>
    <row r="15" spans="3:6" s="1" customFormat="1" ht="14.25">
      <c r="C15" s="9"/>
      <c r="D15" s="10"/>
      <c r="E15" s="9"/>
      <c r="F15" s="10"/>
    </row>
    <row r="16" spans="4:8" s="1" customFormat="1" ht="14.25">
      <c r="D16" s="10"/>
      <c r="E16" s="9"/>
      <c r="F16" s="10"/>
      <c r="H16" s="18"/>
    </row>
    <row r="17" spans="3:6" s="1" customFormat="1" ht="14.25">
      <c r="C17" s="9"/>
      <c r="D17" s="17"/>
      <c r="E17" s="9"/>
      <c r="F17" s="10"/>
    </row>
    <row r="18" spans="3:9" s="1" customFormat="1" ht="14.25">
      <c r="C18" s="9"/>
      <c r="D18" s="10"/>
      <c r="E18" s="9"/>
      <c r="F18" s="10"/>
      <c r="I18" s="22"/>
    </row>
    <row r="19" spans="3:9" s="1" customFormat="1" ht="14.25">
      <c r="C19" s="9"/>
      <c r="D19" s="10"/>
      <c r="E19" s="9"/>
      <c r="F19" s="10"/>
      <c r="I19" s="22"/>
    </row>
    <row r="20" spans="3:6" s="1" customFormat="1" ht="14.25">
      <c r="C20" s="9"/>
      <c r="D20" s="21"/>
      <c r="E20" s="9"/>
      <c r="F20" s="21"/>
    </row>
    <row r="21" spans="3:9" s="1" customFormat="1" ht="14.25">
      <c r="C21" s="19"/>
      <c r="D21" s="20"/>
      <c r="E21" s="19"/>
      <c r="F21" s="20"/>
      <c r="I21" s="4"/>
    </row>
    <row r="22" spans="3:6" s="1" customFormat="1" ht="14.25">
      <c r="C22" s="19"/>
      <c r="D22" s="25"/>
      <c r="E22" s="25"/>
      <c r="F22" s="20"/>
    </row>
    <row r="23" spans="3:6" s="1" customFormat="1" ht="14.25">
      <c r="C23" s="19"/>
      <c r="D23" s="26"/>
      <c r="E23" s="27"/>
      <c r="F23" s="20"/>
    </row>
    <row r="24" spans="3:6" s="1" customFormat="1" ht="14.25">
      <c r="C24" s="9"/>
      <c r="D24" s="10"/>
      <c r="E24" s="19"/>
      <c r="F24" s="20"/>
    </row>
    <row r="25" spans="3:6" s="1" customFormat="1" ht="15">
      <c r="C25" s="9"/>
      <c r="D25" s="24"/>
      <c r="E25" s="19"/>
      <c r="F25" s="20"/>
    </row>
    <row r="26" spans="5:6" s="1" customFormat="1" ht="14.25">
      <c r="E26" s="19"/>
      <c r="F26" s="20"/>
    </row>
    <row r="27" spans="3:6" s="1" customFormat="1" ht="14.25">
      <c r="C27" s="9"/>
      <c r="D27" s="10"/>
      <c r="E27" s="19"/>
      <c r="F27" s="20"/>
    </row>
    <row r="28" spans="3:6" s="1" customFormat="1" ht="14.25">
      <c r="C28" s="9"/>
      <c r="D28" s="10"/>
      <c r="E28" s="19"/>
      <c r="F28" s="20"/>
    </row>
    <row r="29" spans="3:6" s="1" customFormat="1" ht="14.25">
      <c r="C29" s="9"/>
      <c r="D29" s="21"/>
      <c r="E29" s="19"/>
      <c r="F29" s="20"/>
    </row>
    <row r="30" spans="3:6" s="1" customFormat="1" ht="14.25">
      <c r="C30" s="9"/>
      <c r="D30" s="10"/>
      <c r="E30" s="9"/>
      <c r="F30" s="10"/>
    </row>
    <row r="31" spans="3:6" s="1" customFormat="1" ht="14.25">
      <c r="C31" s="9"/>
      <c r="D31" s="10"/>
      <c r="E31" s="9"/>
      <c r="F31" s="10"/>
    </row>
    <row r="32" spans="3:6" s="1" customFormat="1" ht="14.25">
      <c r="C32" s="9"/>
      <c r="D32" s="10"/>
      <c r="E32" s="9"/>
      <c r="F32" s="10"/>
    </row>
    <row r="33" spans="3:6" s="1" customFormat="1" ht="14.25">
      <c r="C33" s="9"/>
      <c r="D33" s="10"/>
      <c r="E33" s="9"/>
      <c r="F33" s="10"/>
    </row>
    <row r="34" spans="3:6" s="1" customFormat="1" ht="14.25">
      <c r="C34" s="9"/>
      <c r="D34" s="10"/>
      <c r="E34" s="9"/>
      <c r="F34" s="10"/>
    </row>
    <row r="35" spans="3:6" s="1" customFormat="1" ht="14.25">
      <c r="C35" s="9"/>
      <c r="D35" s="10"/>
      <c r="E35" s="9"/>
      <c r="F35" s="10"/>
    </row>
    <row r="36" spans="3:6" s="1" customFormat="1" ht="14.25">
      <c r="C36" s="9"/>
      <c r="D36" s="10"/>
      <c r="E36" s="9"/>
      <c r="F36" s="10"/>
    </row>
    <row r="37" spans="3:6" s="1" customFormat="1" ht="14.25">
      <c r="C37" s="9"/>
      <c r="D37" s="10"/>
      <c r="E37" s="9"/>
      <c r="F37" s="10"/>
    </row>
    <row r="38" spans="3:6" s="1" customFormat="1" ht="14.25">
      <c r="C38" s="9"/>
      <c r="D38" s="10"/>
      <c r="E38" s="9"/>
      <c r="F38" s="10"/>
    </row>
    <row r="39" spans="3:6" s="1" customFormat="1" ht="14.25">
      <c r="C39" s="9"/>
      <c r="D39" s="10"/>
      <c r="E39" s="9"/>
      <c r="F39" s="10"/>
    </row>
    <row r="40" spans="3:6" s="1" customFormat="1" ht="14.25">
      <c r="C40" s="9"/>
      <c r="D40" s="10"/>
      <c r="E40" s="9"/>
      <c r="F40" s="10"/>
    </row>
    <row r="41" spans="3:6" s="1" customFormat="1" ht="14.25">
      <c r="C41" s="9"/>
      <c r="D41" s="10"/>
      <c r="E41" s="9"/>
      <c r="F41" s="10"/>
    </row>
    <row r="42" spans="3:6" s="1" customFormat="1" ht="14.25">
      <c r="C42" s="9"/>
      <c r="D42" s="10"/>
      <c r="E42" s="9"/>
      <c r="F42" s="10"/>
    </row>
    <row r="43" spans="3:6" s="1" customFormat="1" ht="14.25">
      <c r="C43" s="9"/>
      <c r="D43" s="10"/>
      <c r="E43" s="9"/>
      <c r="F43" s="10"/>
    </row>
    <row r="44" spans="3:6" s="1" customFormat="1" ht="14.25">
      <c r="C44" s="9"/>
      <c r="D44" s="10"/>
      <c r="E44" s="9"/>
      <c r="F44" s="10"/>
    </row>
    <row r="45" spans="3:6" s="1" customFormat="1" ht="14.25">
      <c r="C45" s="9"/>
      <c r="D45" s="10"/>
      <c r="E45" s="9"/>
      <c r="F45" s="10"/>
    </row>
    <row r="46" spans="3:6" s="1" customFormat="1" ht="14.25">
      <c r="C46" s="9"/>
      <c r="D46" s="10"/>
      <c r="E46" s="9"/>
      <c r="F46" s="10"/>
    </row>
    <row r="47" spans="3:6" s="1" customFormat="1" ht="14.25">
      <c r="C47" s="9"/>
      <c r="D47" s="10"/>
      <c r="E47" s="9"/>
      <c r="F47" s="10"/>
    </row>
    <row r="48" spans="3:6" s="1" customFormat="1" ht="14.25">
      <c r="C48" s="9"/>
      <c r="D48" s="10"/>
      <c r="E48" s="9"/>
      <c r="F48" s="10"/>
    </row>
    <row r="49" spans="3:6" s="1" customFormat="1" ht="14.25">
      <c r="C49" s="9"/>
      <c r="D49" s="10"/>
      <c r="E49" s="9"/>
      <c r="F49" s="10"/>
    </row>
  </sheetData>
  <sheetProtection/>
  <mergeCells count="3">
    <mergeCell ref="C12:D12"/>
    <mergeCell ref="E12:F12"/>
    <mergeCell ref="C10:F11"/>
  </mergeCells>
  <printOptions/>
  <pageMargins left="0.56" right="0.4724409448818898" top="1.42" bottom="0.15748031496062992" header="0" footer="0"/>
  <pageSetup horizontalDpi="300" verticalDpi="300" orientation="portrait" r:id="rId1"/>
  <headerFooter alignWithMargins="0">
    <oddFooter>&amp;CFondo de Participaciones Municipales.xls&amp;RPágina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43"/>
  <sheetViews>
    <sheetView showGridLines="0" tabSelected="1" workbookViewId="0" topLeftCell="A1">
      <selection activeCell="T8" sqref="T8"/>
    </sheetView>
  </sheetViews>
  <sheetFormatPr defaultColWidth="11.421875" defaultRowHeight="12.75"/>
  <cols>
    <col min="1" max="1" width="4.421875" style="0" customWidth="1"/>
    <col min="2" max="2" width="47.00390625" style="0" customWidth="1"/>
    <col min="3" max="3" width="16.7109375" style="0" customWidth="1"/>
    <col min="4" max="4" width="15.421875" style="7" customWidth="1"/>
    <col min="5" max="5" width="19.00390625" style="5" customWidth="1"/>
    <col min="6" max="6" width="24.28125" style="0" hidden="1" customWidth="1"/>
    <col min="7" max="7" width="3.8515625" style="0" hidden="1" customWidth="1"/>
    <col min="8" max="8" width="2.8515625" style="0" hidden="1" customWidth="1"/>
    <col min="9" max="9" width="3.57421875" style="0" hidden="1" customWidth="1"/>
    <col min="10" max="10" width="7.28125" style="0" hidden="1" customWidth="1"/>
    <col min="11" max="11" width="20.8515625" style="0" hidden="1" customWidth="1"/>
    <col min="12" max="12" width="21.8515625" style="0" hidden="1" customWidth="1"/>
    <col min="13" max="13" width="24.140625" style="0" hidden="1" customWidth="1"/>
    <col min="14" max="14" width="10.140625" style="0" hidden="1" customWidth="1"/>
    <col min="15" max="15" width="17.140625" style="0" hidden="1" customWidth="1"/>
    <col min="16" max="16" width="13.8515625" style="0" customWidth="1"/>
    <col min="17" max="17" width="14.7109375" style="0" bestFit="1" customWidth="1"/>
    <col min="19" max="19" width="14.00390625" style="0" customWidth="1"/>
    <col min="20" max="20" width="18.7109375" style="0" customWidth="1"/>
    <col min="22" max="22" width="14.00390625" style="0" customWidth="1"/>
  </cols>
  <sheetData>
    <row r="1" s="1" customFormat="1" ht="12.75"/>
    <row r="2" spans="1:15" s="1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s="1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s="1" customFormat="1" ht="18.75">
      <c r="A4"/>
      <c r="B4" s="277" t="s">
        <v>101</v>
      </c>
      <c r="C4" s="277"/>
      <c r="D4" s="277"/>
      <c r="E4" s="277"/>
      <c r="F4" s="28"/>
      <c r="G4" s="271"/>
      <c r="H4" s="271"/>
      <c r="I4" s="271"/>
      <c r="J4" s="271"/>
      <c r="K4" s="59"/>
      <c r="L4" s="271"/>
      <c r="M4" s="271"/>
      <c r="N4" s="271"/>
      <c r="O4" s="271"/>
    </row>
    <row r="5" spans="1:15" s="1" customFormat="1" ht="5.25" customHeight="1">
      <c r="A5"/>
      <c r="B5" s="278"/>
      <c r="C5" s="278"/>
      <c r="D5" s="278"/>
      <c r="E5" s="278"/>
      <c r="F5"/>
      <c r="G5" s="59"/>
      <c r="H5" s="59"/>
      <c r="I5" s="59"/>
      <c r="J5" s="59"/>
      <c r="K5" s="59"/>
      <c r="L5" s="59"/>
      <c r="M5" s="59"/>
      <c r="N5" s="59"/>
      <c r="O5" s="59"/>
    </row>
    <row r="6" spans="1:15" s="1" customFormat="1" ht="33.75" customHeight="1">
      <c r="A6"/>
      <c r="B6" s="272" t="s">
        <v>100</v>
      </c>
      <c r="C6" s="273"/>
      <c r="D6" s="274" t="s">
        <v>44</v>
      </c>
      <c r="E6" s="274"/>
      <c r="F6" s="30"/>
      <c r="G6" s="275"/>
      <c r="H6" s="275"/>
      <c r="I6" s="276"/>
      <c r="J6" s="276"/>
      <c r="K6" s="59"/>
      <c r="L6" s="59"/>
      <c r="M6" s="59"/>
      <c r="N6" s="59"/>
      <c r="O6" s="59"/>
    </row>
    <row r="7" spans="1:15" s="1" customFormat="1" ht="12.75">
      <c r="A7"/>
      <c r="B7" s="32" t="s">
        <v>2</v>
      </c>
      <c r="C7" s="32" t="s">
        <v>3</v>
      </c>
      <c r="D7" s="32" t="s">
        <v>45</v>
      </c>
      <c r="E7" s="33" t="s">
        <v>1</v>
      </c>
      <c r="F7" s="30"/>
      <c r="G7" s="23"/>
      <c r="H7" s="23"/>
      <c r="I7" s="60"/>
      <c r="J7" s="61"/>
      <c r="K7" s="134"/>
      <c r="L7" s="59"/>
      <c r="M7" s="59"/>
      <c r="N7" s="59"/>
      <c r="O7" s="59"/>
    </row>
    <row r="8" spans="1:17" s="1" customFormat="1" ht="12.75">
      <c r="A8"/>
      <c r="B8" s="34" t="s">
        <v>90</v>
      </c>
      <c r="C8" s="118">
        <v>17923202460</v>
      </c>
      <c r="D8" s="36" t="s">
        <v>46</v>
      </c>
      <c r="E8" s="35">
        <v>3943104541</v>
      </c>
      <c r="F8" s="130">
        <v>22</v>
      </c>
      <c r="G8" s="62"/>
      <c r="H8" s="63"/>
      <c r="I8" s="64"/>
      <c r="J8" s="63"/>
      <c r="K8" s="134">
        <f>C8*F8%</f>
        <v>3943104541.2</v>
      </c>
      <c r="L8" s="134">
        <f>K8-E8</f>
        <v>0.19999980926513672</v>
      </c>
      <c r="M8" s="59"/>
      <c r="N8" s="59"/>
      <c r="O8" s="59"/>
      <c r="P8" s="75"/>
      <c r="Q8" s="174"/>
    </row>
    <row r="9" spans="1:17" s="1" customFormat="1" ht="12.75">
      <c r="A9"/>
      <c r="B9" s="34" t="s">
        <v>91</v>
      </c>
      <c r="C9" s="118">
        <v>755347862</v>
      </c>
      <c r="D9" s="36" t="s">
        <v>47</v>
      </c>
      <c r="E9" s="35">
        <v>755347862</v>
      </c>
      <c r="F9" s="130"/>
      <c r="G9" s="62"/>
      <c r="H9" s="63"/>
      <c r="I9" s="64"/>
      <c r="J9" s="63"/>
      <c r="K9" s="134">
        <v>615689015</v>
      </c>
      <c r="L9" s="134">
        <f aca="true" t="shared" si="0" ref="L9:L17">K9-E9</f>
        <v>-139658847</v>
      </c>
      <c r="M9" s="59"/>
      <c r="N9" s="59"/>
      <c r="O9" s="59"/>
      <c r="P9" s="75"/>
      <c r="Q9" s="174"/>
    </row>
    <row r="10" spans="1:17" s="1" customFormat="1" ht="21.75" customHeight="1">
      <c r="A10"/>
      <c r="B10" s="34" t="s">
        <v>88</v>
      </c>
      <c r="C10" s="118">
        <v>240154344</v>
      </c>
      <c r="D10" s="36" t="s">
        <v>46</v>
      </c>
      <c r="E10" s="35">
        <v>52833956</v>
      </c>
      <c r="F10" s="130">
        <v>22</v>
      </c>
      <c r="G10" s="62"/>
      <c r="H10" s="63"/>
      <c r="I10" s="64"/>
      <c r="J10" s="63"/>
      <c r="K10" s="134">
        <f aca="true" t="shared" si="1" ref="K10:K16">C10*F10%</f>
        <v>52833955.68</v>
      </c>
      <c r="L10" s="134">
        <f t="shared" si="0"/>
        <v>-0.3200000002980232</v>
      </c>
      <c r="M10" s="59"/>
      <c r="N10" s="59"/>
      <c r="O10" s="59"/>
      <c r="P10" s="75"/>
      <c r="Q10" s="174"/>
    </row>
    <row r="11" spans="1:17" s="1" customFormat="1" ht="12.75">
      <c r="A11"/>
      <c r="B11" s="34" t="s">
        <v>92</v>
      </c>
      <c r="C11" s="118">
        <v>1864954725</v>
      </c>
      <c r="D11" s="36" t="s">
        <v>49</v>
      </c>
      <c r="E11" s="35">
        <v>372990945</v>
      </c>
      <c r="F11" s="130">
        <v>20</v>
      </c>
      <c r="G11" s="62"/>
      <c r="H11" s="63"/>
      <c r="I11" s="64"/>
      <c r="J11" s="63"/>
      <c r="K11" s="134">
        <f t="shared" si="1"/>
        <v>372990945</v>
      </c>
      <c r="L11" s="134">
        <f t="shared" si="0"/>
        <v>0</v>
      </c>
      <c r="M11" s="59"/>
      <c r="N11" s="59"/>
      <c r="O11" s="59"/>
      <c r="P11" s="75"/>
      <c r="Q11" s="174"/>
    </row>
    <row r="12" spans="1:17" s="1" customFormat="1" ht="12.75">
      <c r="A12"/>
      <c r="B12" s="34" t="s">
        <v>93</v>
      </c>
      <c r="C12" s="118">
        <v>1452339844</v>
      </c>
      <c r="D12" s="36" t="s">
        <v>49</v>
      </c>
      <c r="E12" s="35">
        <v>290467969</v>
      </c>
      <c r="F12" s="130">
        <v>20</v>
      </c>
      <c r="G12" s="62"/>
      <c r="H12" s="63"/>
      <c r="I12" s="64"/>
      <c r="J12" s="63"/>
      <c r="K12" s="134">
        <f t="shared" si="1"/>
        <v>290467968.8</v>
      </c>
      <c r="L12" s="134">
        <f t="shared" si="0"/>
        <v>-0.19999998807907104</v>
      </c>
      <c r="M12" s="59"/>
      <c r="N12" s="59"/>
      <c r="O12" s="59"/>
      <c r="P12" s="75"/>
      <c r="Q12" s="174"/>
    </row>
    <row r="13" spans="1:23" s="1" customFormat="1" ht="12.75">
      <c r="A13"/>
      <c r="B13" s="34" t="s">
        <v>94</v>
      </c>
      <c r="C13" s="118">
        <v>412539307</v>
      </c>
      <c r="D13" s="36" t="s">
        <v>70</v>
      </c>
      <c r="E13" s="35">
        <v>30940448</v>
      </c>
      <c r="F13" s="130"/>
      <c r="G13" s="62"/>
      <c r="H13" s="63"/>
      <c r="I13" s="64"/>
      <c r="J13" s="63"/>
      <c r="K13" s="134">
        <v>26906122</v>
      </c>
      <c r="L13" s="134">
        <f t="shared" si="0"/>
        <v>-4034326</v>
      </c>
      <c r="M13" s="59"/>
      <c r="N13" s="59"/>
      <c r="O13" s="59"/>
      <c r="P13" s="75"/>
      <c r="W13" s="172"/>
    </row>
    <row r="14" spans="1:23" s="1" customFormat="1" ht="25.5" customHeight="1">
      <c r="A14"/>
      <c r="B14" s="34" t="s">
        <v>95</v>
      </c>
      <c r="C14" s="118">
        <v>0</v>
      </c>
      <c r="D14" s="36" t="s">
        <v>46</v>
      </c>
      <c r="E14" s="35">
        <v>0</v>
      </c>
      <c r="F14" s="130"/>
      <c r="G14" s="62"/>
      <c r="H14" s="63"/>
      <c r="I14" s="64"/>
      <c r="J14" s="63"/>
      <c r="K14" s="134">
        <f t="shared" si="1"/>
        <v>0</v>
      </c>
      <c r="L14" s="134">
        <f t="shared" si="0"/>
        <v>0</v>
      </c>
      <c r="M14" s="59"/>
      <c r="N14" s="59"/>
      <c r="O14" s="59"/>
      <c r="P14" s="75"/>
      <c r="W14" s="63"/>
    </row>
    <row r="15" spans="1:23" s="1" customFormat="1" ht="12.75">
      <c r="A15"/>
      <c r="B15" s="34" t="s">
        <v>89</v>
      </c>
      <c r="C15" s="118">
        <v>161889982</v>
      </c>
      <c r="D15" s="36" t="s">
        <v>46</v>
      </c>
      <c r="E15" s="35">
        <v>35615796</v>
      </c>
      <c r="F15" s="130">
        <v>22</v>
      </c>
      <c r="G15" s="62"/>
      <c r="H15" s="63"/>
      <c r="I15" s="64"/>
      <c r="J15" s="63"/>
      <c r="K15" s="134">
        <f t="shared" si="1"/>
        <v>35615796.04</v>
      </c>
      <c r="L15" s="134">
        <f t="shared" si="0"/>
        <v>0.03999999910593033</v>
      </c>
      <c r="M15" s="67"/>
      <c r="N15" s="59"/>
      <c r="O15" s="59"/>
      <c r="P15" s="75"/>
      <c r="Q15" s="174">
        <f>C15*22%</f>
        <v>35615796.04</v>
      </c>
      <c r="W15" s="63"/>
    </row>
    <row r="16" spans="1:23" s="1" customFormat="1" ht="12.75">
      <c r="A16"/>
      <c r="B16" s="34" t="s">
        <v>51</v>
      </c>
      <c r="C16" s="118">
        <v>42090552</v>
      </c>
      <c r="D16" s="36" t="s">
        <v>46</v>
      </c>
      <c r="E16" s="35">
        <v>9259921</v>
      </c>
      <c r="F16" s="130">
        <v>22</v>
      </c>
      <c r="G16" s="62"/>
      <c r="H16" s="63"/>
      <c r="I16" s="64"/>
      <c r="J16" s="63"/>
      <c r="K16" s="134">
        <f t="shared" si="1"/>
        <v>9259921.44</v>
      </c>
      <c r="L16" s="134">
        <f t="shared" si="0"/>
        <v>0.43999999947845936</v>
      </c>
      <c r="M16" s="67"/>
      <c r="N16" s="59"/>
      <c r="O16" s="59"/>
      <c r="P16" s="75"/>
      <c r="Q16" s="174">
        <f>C16*22%</f>
        <v>9259921.44</v>
      </c>
      <c r="W16" s="265"/>
    </row>
    <row r="17" spans="1:23" s="1" customFormat="1" ht="12.75">
      <c r="A17"/>
      <c r="B17" s="34" t="s">
        <v>83</v>
      </c>
      <c r="C17" s="118">
        <v>605102721</v>
      </c>
      <c r="D17" s="36" t="s">
        <v>70</v>
      </c>
      <c r="E17" s="35">
        <v>45382704</v>
      </c>
      <c r="F17" s="130"/>
      <c r="G17" s="62"/>
      <c r="H17" s="63"/>
      <c r="I17" s="65"/>
      <c r="J17" s="66"/>
      <c r="K17" s="134">
        <v>55786470</v>
      </c>
      <c r="L17" s="134">
        <f t="shared" si="0"/>
        <v>10403766</v>
      </c>
      <c r="M17" s="67"/>
      <c r="N17" s="59"/>
      <c r="O17" s="59"/>
      <c r="P17" s="75"/>
      <c r="Q17" s="1" t="s">
        <v>80</v>
      </c>
      <c r="S17" s="1" t="s">
        <v>98</v>
      </c>
      <c r="W17" s="172"/>
    </row>
    <row r="18" spans="1:23" s="1" customFormat="1" ht="12.75">
      <c r="A18"/>
      <c r="B18" s="38" t="s">
        <v>52</v>
      </c>
      <c r="C18" s="39">
        <f>SUM(C8:C17)</f>
        <v>23457621797</v>
      </c>
      <c r="D18" s="40"/>
      <c r="E18" s="39">
        <f>SUM(E8:E17)</f>
        <v>5535944142</v>
      </c>
      <c r="F18" s="30"/>
      <c r="G18" s="68"/>
      <c r="H18" s="69"/>
      <c r="I18" s="70"/>
      <c r="J18" s="71"/>
      <c r="K18" s="138">
        <f>SUM(K8:K17)</f>
        <v>5402654735.16</v>
      </c>
      <c r="L18" s="134">
        <f>SUM(L8:L17)</f>
        <v>-133289406.84000018</v>
      </c>
      <c r="M18" s="59"/>
      <c r="N18" s="59"/>
      <c r="O18" s="59"/>
      <c r="P18" s="75"/>
      <c r="Q18" s="146">
        <v>605102721</v>
      </c>
      <c r="S18" s="146">
        <v>412539307</v>
      </c>
      <c r="W18" s="172"/>
    </row>
    <row r="19" spans="1:19" s="1" customFormat="1" ht="12.75">
      <c r="A19"/>
      <c r="B19" s="34" t="s">
        <v>73</v>
      </c>
      <c r="C19" s="41" t="s">
        <v>75</v>
      </c>
      <c r="D19" s="36" t="s">
        <v>71</v>
      </c>
      <c r="E19" s="35">
        <v>72194379</v>
      </c>
      <c r="F19" s="58">
        <f>E13+E17</f>
        <v>76323152</v>
      </c>
      <c r="G19" s="62"/>
      <c r="H19" s="72"/>
      <c r="I19" s="65"/>
      <c r="J19" s="66"/>
      <c r="K19" s="59"/>
      <c r="L19" s="67"/>
      <c r="M19" s="59"/>
      <c r="N19" s="59"/>
      <c r="O19" s="59"/>
      <c r="P19" s="147">
        <v>0.25</v>
      </c>
      <c r="Q19" s="4">
        <f>Q18*25%</f>
        <v>151275680.25</v>
      </c>
      <c r="R19" s="4"/>
      <c r="S19" s="4">
        <f>S18*25%</f>
        <v>103134826.75</v>
      </c>
    </row>
    <row r="20" spans="1:20" s="1" customFormat="1" ht="18.75" customHeight="1">
      <c r="A20"/>
      <c r="B20" s="34" t="s">
        <v>84</v>
      </c>
      <c r="C20" s="42" t="s">
        <v>53</v>
      </c>
      <c r="D20" s="36" t="s">
        <v>71</v>
      </c>
      <c r="E20" s="35">
        <v>105892976</v>
      </c>
      <c r="F20" s="58">
        <f>E20+E19</f>
        <v>178087355</v>
      </c>
      <c r="G20" s="62"/>
      <c r="H20" s="73"/>
      <c r="I20" s="65"/>
      <c r="J20" s="66"/>
      <c r="K20" s="59"/>
      <c r="L20" s="67"/>
      <c r="M20" s="59"/>
      <c r="N20" s="59"/>
      <c r="O20" s="59"/>
      <c r="P20" s="148">
        <v>0.3</v>
      </c>
      <c r="Q20" s="149">
        <f>Q19*30%</f>
        <v>45382704.074999996</v>
      </c>
      <c r="S20" s="149">
        <f>S19*30%</f>
        <v>30940448.025</v>
      </c>
      <c r="T20" s="4">
        <f>Q20+S20</f>
        <v>76323152.1</v>
      </c>
    </row>
    <row r="21" spans="1:20" s="1" customFormat="1" ht="25.5">
      <c r="A21"/>
      <c r="B21" s="38" t="s">
        <v>82</v>
      </c>
      <c r="C21" s="39"/>
      <c r="D21" s="40"/>
      <c r="E21" s="39">
        <f>E19+E20</f>
        <v>178087355</v>
      </c>
      <c r="F21" s="30"/>
      <c r="G21" s="68"/>
      <c r="H21" s="69"/>
      <c r="I21" s="70"/>
      <c r="J21" s="71"/>
      <c r="K21" s="67"/>
      <c r="L21" s="59"/>
      <c r="M21" s="59"/>
      <c r="N21" s="59"/>
      <c r="O21" s="59"/>
      <c r="P21" s="150">
        <v>0.7</v>
      </c>
      <c r="Q21" s="149">
        <f>Q19*70%</f>
        <v>105892976.175</v>
      </c>
      <c r="S21" s="149">
        <f>S19*70%</f>
        <v>72194378.725</v>
      </c>
      <c r="T21" s="4">
        <f>Q21+S21</f>
        <v>178087354.89999998</v>
      </c>
    </row>
    <row r="22" spans="1:20" s="1" customFormat="1" ht="12.75">
      <c r="A22"/>
      <c r="B22" s="91" t="s">
        <v>40</v>
      </c>
      <c r="C22" s="92">
        <f>C18+C21</f>
        <v>23457621797</v>
      </c>
      <c r="D22" s="93"/>
      <c r="E22" s="92">
        <f>E18+E21</f>
        <v>5714031497</v>
      </c>
      <c r="F22" s="58"/>
      <c r="G22" s="74"/>
      <c r="H22" s="69"/>
      <c r="I22" s="70"/>
      <c r="J22" s="71"/>
      <c r="K22" s="59"/>
      <c r="L22" s="59"/>
      <c r="M22" s="59"/>
      <c r="N22" s="59"/>
      <c r="O22" s="59"/>
      <c r="P22" s="75"/>
      <c r="Q22" s="4"/>
      <c r="T22" s="4">
        <f>SUM(T20:T21)</f>
        <v>254410506.99999997</v>
      </c>
    </row>
    <row r="23" spans="1:16" s="1" customFormat="1" ht="3" customHeight="1">
      <c r="A23"/>
      <c r="B23" s="176"/>
      <c r="C23" s="176"/>
      <c r="D23" s="176"/>
      <c r="E23" s="176"/>
      <c r="F23"/>
      <c r="G23"/>
      <c r="H23"/>
      <c r="I23"/>
      <c r="J23"/>
      <c r="K23"/>
      <c r="L23"/>
      <c r="M23"/>
      <c r="N23"/>
      <c r="O23" s="76"/>
      <c r="P23" s="75"/>
    </row>
    <row r="24" spans="1:21" s="1" customFormat="1" ht="15">
      <c r="A24"/>
      <c r="B24" s="173" t="s">
        <v>87</v>
      </c>
      <c r="C24" s="2"/>
      <c r="D24" s="2"/>
      <c r="E24" s="2"/>
      <c r="F24"/>
      <c r="G24"/>
      <c r="H24" s="46"/>
      <c r="I24" s="46"/>
      <c r="J24" s="47"/>
      <c r="K24" s="48"/>
      <c r="L24"/>
      <c r="M24"/>
      <c r="N24"/>
      <c r="O24" s="76"/>
      <c r="P24" s="77"/>
      <c r="Q24"/>
      <c r="R24"/>
      <c r="S24"/>
      <c r="T24"/>
      <c r="U24"/>
    </row>
    <row r="25" spans="4:16" ht="15">
      <c r="D25"/>
      <c r="E25"/>
      <c r="H25" s="46"/>
      <c r="I25" s="46"/>
      <c r="J25" s="46"/>
      <c r="K25" s="49"/>
      <c r="O25" s="76"/>
      <c r="P25" s="76"/>
    </row>
    <row r="26" spans="4:19" ht="15">
      <c r="D26"/>
      <c r="E26"/>
      <c r="H26" s="50"/>
      <c r="L26" s="2" t="s">
        <v>78</v>
      </c>
      <c r="O26" s="76"/>
      <c r="P26" s="76"/>
      <c r="S26" s="175"/>
    </row>
    <row r="27" spans="2:16" ht="39" customHeight="1">
      <c r="B27" s="268" t="s">
        <v>99</v>
      </c>
      <c r="C27" s="268"/>
      <c r="D27" s="268"/>
      <c r="E27" s="268"/>
      <c r="F27" s="28"/>
      <c r="I27" s="51"/>
      <c r="J27" s="119" t="s">
        <v>57</v>
      </c>
      <c r="K27" s="122">
        <v>743819604</v>
      </c>
      <c r="L27" s="141">
        <v>398441949</v>
      </c>
      <c r="M27" s="125">
        <f>K27+L27</f>
        <v>1142261553</v>
      </c>
      <c r="N27" s="43"/>
      <c r="O27" s="76"/>
      <c r="P27" s="76"/>
    </row>
    <row r="28" spans="2:16" ht="12.75">
      <c r="B28" s="269" t="s">
        <v>43</v>
      </c>
      <c r="C28" s="269"/>
      <c r="D28" s="269"/>
      <c r="E28" s="269"/>
      <c r="F28" s="269"/>
      <c r="J28" s="120">
        <v>0.25</v>
      </c>
      <c r="K28" s="136">
        <f>K27*25%</f>
        <v>185954901</v>
      </c>
      <c r="L28" s="135">
        <f>L27*25%</f>
        <v>99610487.25</v>
      </c>
      <c r="M28" s="140">
        <f>K28+L28</f>
        <v>285565388.25</v>
      </c>
      <c r="N28" s="37"/>
      <c r="O28" s="76"/>
      <c r="P28" s="76"/>
    </row>
    <row r="29" spans="2:15" ht="15">
      <c r="B29" s="29"/>
      <c r="C29" s="29"/>
      <c r="D29" s="29"/>
      <c r="E29" s="29"/>
      <c r="F29" s="29"/>
      <c r="J29" s="120">
        <v>0.3</v>
      </c>
      <c r="K29" s="136">
        <f>K27*25%*30%</f>
        <v>55786470.3</v>
      </c>
      <c r="L29" s="135">
        <f>L28*30%</f>
        <v>29883146.175</v>
      </c>
      <c r="M29" s="124">
        <f>K29+L29</f>
        <v>85669616.475</v>
      </c>
      <c r="N29" s="37"/>
      <c r="O29" s="5">
        <v>82692592</v>
      </c>
    </row>
    <row r="30" spans="2:15" ht="15">
      <c r="B30" s="270"/>
      <c r="C30" s="270"/>
      <c r="D30" s="52"/>
      <c r="E30" s="52"/>
      <c r="F30" s="53"/>
      <c r="J30" s="120">
        <v>0.7</v>
      </c>
      <c r="K30" s="136">
        <f>K27*25%*70%</f>
        <v>130168430.69999999</v>
      </c>
      <c r="L30" s="135">
        <f>L28*70%</f>
        <v>69727341.075</v>
      </c>
      <c r="M30" s="124">
        <f>K30+L30</f>
        <v>199895771.77499998</v>
      </c>
      <c r="N30" s="37"/>
      <c r="O30" s="5">
        <v>192949383</v>
      </c>
    </row>
    <row r="31" spans="2:15" ht="25.5">
      <c r="B31" s="54" t="s">
        <v>2</v>
      </c>
      <c r="C31" s="54" t="s">
        <v>96</v>
      </c>
      <c r="D31" s="55" t="s">
        <v>54</v>
      </c>
      <c r="E31" s="31"/>
      <c r="F31" s="31"/>
      <c r="J31" s="121"/>
      <c r="K31" s="136">
        <f>E17+E20</f>
        <v>151275680</v>
      </c>
      <c r="L31" s="135">
        <f>L29+L30</f>
        <v>99610487.25</v>
      </c>
      <c r="M31" s="124">
        <f>SUM(M29:M30)</f>
        <v>285565388.25</v>
      </c>
      <c r="O31" s="139">
        <f>SUM(O29:O30)</f>
        <v>275641975</v>
      </c>
    </row>
    <row r="32" spans="2:6" ht="12.75">
      <c r="B32" s="34" t="s">
        <v>4</v>
      </c>
      <c r="C32" s="35">
        <f>E8</f>
        <v>3943104541</v>
      </c>
      <c r="D32" s="123">
        <f>C32/C42</f>
        <v>0.6900739947041282</v>
      </c>
      <c r="E32"/>
      <c r="F32" s="142"/>
    </row>
    <row r="33" spans="2:6" ht="12.75">
      <c r="B33" s="34" t="s">
        <v>5</v>
      </c>
      <c r="C33" s="35">
        <f aca="true" t="shared" si="2" ref="C33:C39">E9</f>
        <v>755347862</v>
      </c>
      <c r="D33" s="123">
        <f>C33/C42</f>
        <v>0.13219175680018133</v>
      </c>
      <c r="E33"/>
      <c r="F33" s="31"/>
    </row>
    <row r="34" spans="2:8" ht="12.75">
      <c r="B34" s="34" t="s">
        <v>48</v>
      </c>
      <c r="C34" s="35">
        <f t="shared" si="2"/>
        <v>52833956</v>
      </c>
      <c r="D34" s="123">
        <f>C34/C42</f>
        <v>0.009246353652012429</v>
      </c>
      <c r="E34"/>
      <c r="F34" s="31"/>
      <c r="H34" s="56"/>
    </row>
    <row r="35" spans="2:8" ht="12.75">
      <c r="B35" s="34" t="s">
        <v>36</v>
      </c>
      <c r="C35" s="35">
        <f t="shared" si="2"/>
        <v>372990945</v>
      </c>
      <c r="D35" s="123">
        <f>C35/C42</f>
        <v>0.06527631938952891</v>
      </c>
      <c r="E35"/>
      <c r="F35" s="31"/>
      <c r="H35" s="56"/>
    </row>
    <row r="36" spans="2:6" ht="12.75">
      <c r="B36" s="34" t="s">
        <v>35</v>
      </c>
      <c r="C36" s="35">
        <f t="shared" si="2"/>
        <v>290467969</v>
      </c>
      <c r="D36" s="123">
        <f>C36/C42</f>
        <v>0.05083415608620682</v>
      </c>
      <c r="E36"/>
      <c r="F36" s="31"/>
    </row>
    <row r="37" spans="2:6" ht="12.75">
      <c r="B37" s="34" t="s">
        <v>42</v>
      </c>
      <c r="C37" s="35">
        <f>E13+E19</f>
        <v>103134827</v>
      </c>
      <c r="D37" s="123">
        <f>C37/C42</f>
        <v>0.018049397707056426</v>
      </c>
      <c r="E37"/>
      <c r="F37" s="31"/>
    </row>
    <row r="38" spans="2:6" ht="25.5">
      <c r="B38" s="34" t="s">
        <v>81</v>
      </c>
      <c r="C38" s="35">
        <f t="shared" si="2"/>
        <v>0</v>
      </c>
      <c r="D38" s="123">
        <f>C38/C42</f>
        <v>0</v>
      </c>
      <c r="E38"/>
      <c r="F38" s="31"/>
    </row>
    <row r="39" spans="2:8" ht="12.75">
      <c r="B39" s="34" t="s">
        <v>50</v>
      </c>
      <c r="C39" s="35">
        <f t="shared" si="2"/>
        <v>35615796</v>
      </c>
      <c r="D39" s="123">
        <f>C39/C42</f>
        <v>0.006233041595710336</v>
      </c>
      <c r="E39"/>
      <c r="F39" s="31"/>
      <c r="H39" s="57"/>
    </row>
    <row r="40" spans="2:6" ht="12.75">
      <c r="B40" s="34" t="s">
        <v>51</v>
      </c>
      <c r="C40" s="35">
        <f>E16</f>
        <v>9259921</v>
      </c>
      <c r="D40" s="123">
        <f>C40/C42</f>
        <v>0.0016205582704368492</v>
      </c>
      <c r="E40"/>
      <c r="F40" s="31"/>
    </row>
    <row r="41" spans="2:5" ht="12.75">
      <c r="B41" s="34" t="s">
        <v>55</v>
      </c>
      <c r="C41" s="35">
        <f>E20+E17</f>
        <v>151275680</v>
      </c>
      <c r="D41" s="123">
        <f>C41/C42</f>
        <v>0.026474421794738665</v>
      </c>
      <c r="E41"/>
    </row>
    <row r="42" spans="2:5" ht="12.75">
      <c r="B42" s="44" t="s">
        <v>56</v>
      </c>
      <c r="C42" s="45">
        <f>SUM(C32:C41)</f>
        <v>5714031497</v>
      </c>
      <c r="D42" s="137">
        <f>SUM(D32:D41)</f>
        <v>1</v>
      </c>
      <c r="E42"/>
    </row>
    <row r="43" spans="4:5" ht="12.75">
      <c r="D43"/>
      <c r="E43"/>
    </row>
  </sheetData>
  <sheetProtection/>
  <mergeCells count="11">
    <mergeCell ref="B5:E5"/>
    <mergeCell ref="B27:E27"/>
    <mergeCell ref="B28:F28"/>
    <mergeCell ref="B30:C30"/>
    <mergeCell ref="G4:J4"/>
    <mergeCell ref="L4:O4"/>
    <mergeCell ref="B6:C6"/>
    <mergeCell ref="D6:E6"/>
    <mergeCell ref="G6:H6"/>
    <mergeCell ref="I6:J6"/>
    <mergeCell ref="B4:E4"/>
  </mergeCells>
  <printOptions horizontalCentered="1" verticalCentered="1"/>
  <pageMargins left="0.4724409448818898" right="0.4724409448818898" top="0.2755905511811024" bottom="0.15748031496062992" header="0" footer="0"/>
  <pageSetup horizontalDpi="300" verticalDpi="300" orientation="portrait" scale="70" r:id="rId1"/>
  <headerFooter alignWithMargins="0">
    <oddFooter>&amp;CFondo de Participaciones Municipales.xls&amp;RPágina &amp;P</oddFooter>
  </headerFooter>
  <ignoredErrors>
    <ignoredError sqref="D14:D16 D8:D12" numberStoredAsText="1"/>
    <ignoredError sqref="C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1:F50"/>
  <sheetViews>
    <sheetView showGridLines="0" workbookViewId="0" topLeftCell="A7">
      <selection activeCell="I13" sqref="I13"/>
    </sheetView>
  </sheetViews>
  <sheetFormatPr defaultColWidth="11.421875" defaultRowHeight="12.75"/>
  <cols>
    <col min="3" max="3" width="14.140625" style="0" customWidth="1"/>
    <col min="4" max="4" width="21.7109375" style="7" customWidth="1"/>
    <col min="5" max="5" width="21.28125" style="7" customWidth="1"/>
  </cols>
  <sheetData>
    <row r="1" spans="4:5" s="1" customFormat="1" ht="12.75">
      <c r="D1" s="6"/>
      <c r="E1" s="6"/>
    </row>
    <row r="2" spans="4:5" s="1" customFormat="1" ht="12.75">
      <c r="D2" s="6"/>
      <c r="E2" s="6"/>
    </row>
    <row r="3" spans="4:5" s="1" customFormat="1" ht="12.75">
      <c r="D3" s="6"/>
      <c r="E3" s="6"/>
    </row>
    <row r="4" spans="4:5" s="1" customFormat="1" ht="12.75">
      <c r="D4" s="6"/>
      <c r="E4" s="6"/>
    </row>
    <row r="5" spans="4:5" s="1" customFormat="1" ht="12.75">
      <c r="D5" s="6"/>
      <c r="E5" s="6"/>
    </row>
    <row r="6" spans="4:5" s="1" customFormat="1" ht="12.75">
      <c r="D6" s="6"/>
      <c r="E6" s="6"/>
    </row>
    <row r="7" spans="4:5" s="1" customFormat="1" ht="12.75">
      <c r="D7" s="6"/>
      <c r="E7" s="6"/>
    </row>
    <row r="8" spans="4:5" s="1" customFormat="1" ht="12.75">
      <c r="D8" s="6"/>
      <c r="E8" s="6"/>
    </row>
    <row r="9" spans="3:5" s="1" customFormat="1" ht="36.75" customHeight="1">
      <c r="C9" s="279" t="s">
        <v>102</v>
      </c>
      <c r="D9" s="279"/>
      <c r="E9" s="279"/>
    </row>
    <row r="10" spans="3:6" s="1" customFormat="1" ht="45.75" customHeight="1">
      <c r="C10" s="110" t="s">
        <v>6</v>
      </c>
      <c r="D10" s="111" t="s">
        <v>44</v>
      </c>
      <c r="E10" s="16" t="s">
        <v>74</v>
      </c>
      <c r="F10" s="3"/>
    </row>
    <row r="11" spans="3:6" s="1" customFormat="1" ht="15">
      <c r="C11" s="112"/>
      <c r="D11" s="111" t="s">
        <v>72</v>
      </c>
      <c r="E11" s="16" t="s">
        <v>72</v>
      </c>
      <c r="F11" s="3"/>
    </row>
    <row r="12" spans="3:5" s="1" customFormat="1" ht="21.75" customHeight="1">
      <c r="C12" s="113" t="s">
        <v>8</v>
      </c>
      <c r="D12" s="131">
        <v>31</v>
      </c>
      <c r="E12" s="143">
        <v>4</v>
      </c>
    </row>
    <row r="13" spans="3:5" s="1" customFormat="1" ht="21.75" customHeight="1">
      <c r="C13" s="113" t="s">
        <v>9</v>
      </c>
      <c r="D13" s="132">
        <v>28</v>
      </c>
      <c r="E13" s="143">
        <v>6</v>
      </c>
    </row>
    <row r="14" spans="3:5" s="1" customFormat="1" ht="21.75" customHeight="1">
      <c r="C14" s="113" t="s">
        <v>10</v>
      </c>
      <c r="D14" s="132">
        <v>29</v>
      </c>
      <c r="E14" s="143">
        <v>5</v>
      </c>
    </row>
    <row r="15" spans="3:5" s="1" customFormat="1" ht="21.75" customHeight="1">
      <c r="C15" s="113" t="s">
        <v>11</v>
      </c>
      <c r="D15" s="132">
        <v>30</v>
      </c>
      <c r="E15" s="143">
        <v>5</v>
      </c>
    </row>
    <row r="16" spans="3:5" s="1" customFormat="1" ht="21.75" customHeight="1">
      <c r="C16" s="113" t="s">
        <v>12</v>
      </c>
      <c r="D16" s="132">
        <v>31</v>
      </c>
      <c r="E16" s="143">
        <v>6</v>
      </c>
    </row>
    <row r="17" spans="3:5" s="1" customFormat="1" ht="21.75" customHeight="1">
      <c r="C17" s="113" t="s">
        <v>13</v>
      </c>
      <c r="D17" s="132">
        <v>28</v>
      </c>
      <c r="E17" s="143">
        <v>6</v>
      </c>
    </row>
    <row r="18" spans="3:5" s="1" customFormat="1" ht="21.75" customHeight="1">
      <c r="C18" s="113" t="s">
        <v>14</v>
      </c>
      <c r="D18" s="132">
        <v>31</v>
      </c>
      <c r="E18" s="143">
        <v>5</v>
      </c>
    </row>
    <row r="19" spans="3:5" s="1" customFormat="1" ht="21.75" customHeight="1">
      <c r="C19" s="113" t="s">
        <v>15</v>
      </c>
      <c r="D19" s="132">
        <v>30</v>
      </c>
      <c r="E19" s="143">
        <v>6</v>
      </c>
    </row>
    <row r="20" spans="3:5" s="1" customFormat="1" ht="21.75" customHeight="1">
      <c r="C20" s="113" t="s">
        <v>16</v>
      </c>
      <c r="D20" s="132">
        <v>30</v>
      </c>
      <c r="E20" s="143">
        <v>6</v>
      </c>
    </row>
    <row r="21" spans="3:5" s="1" customFormat="1" ht="21.75" customHeight="1">
      <c r="C21" s="113" t="s">
        <v>17</v>
      </c>
      <c r="D21" s="132">
        <v>31</v>
      </c>
      <c r="E21" s="143">
        <v>4</v>
      </c>
    </row>
    <row r="22" spans="3:5" s="1" customFormat="1" ht="21.75" customHeight="1">
      <c r="C22" s="113" t="s">
        <v>18</v>
      </c>
      <c r="D22" s="132">
        <v>29</v>
      </c>
      <c r="E22" s="143">
        <v>5</v>
      </c>
    </row>
    <row r="23" spans="3:5" s="1" customFormat="1" ht="21.75" customHeight="1">
      <c r="C23" s="114" t="s">
        <v>19</v>
      </c>
      <c r="D23" s="133">
        <v>31</v>
      </c>
      <c r="E23" s="144">
        <v>5</v>
      </c>
    </row>
    <row r="24" spans="3:5" s="1" customFormat="1" ht="14.25">
      <c r="C24" s="13" t="s">
        <v>137</v>
      </c>
      <c r="D24" s="9"/>
      <c r="E24" s="9"/>
    </row>
    <row r="25" spans="3:5" s="1" customFormat="1" ht="14.25">
      <c r="C25" s="13"/>
      <c r="D25" s="9"/>
      <c r="E25" s="9"/>
    </row>
    <row r="26" spans="3:5" s="1" customFormat="1" ht="14.25">
      <c r="C26" s="14"/>
      <c r="D26" s="15"/>
      <c r="E26" s="15"/>
    </row>
    <row r="27" spans="3:5" s="1" customFormat="1" ht="14.25">
      <c r="C27" s="14"/>
      <c r="D27" s="15"/>
      <c r="E27" s="15"/>
    </row>
    <row r="28" spans="3:5" s="1" customFormat="1" ht="14.25">
      <c r="C28" s="14"/>
      <c r="D28" s="15"/>
      <c r="E28" s="15"/>
    </row>
    <row r="29" spans="3:5" s="1" customFormat="1" ht="14.25">
      <c r="C29" s="14"/>
      <c r="D29" s="15"/>
      <c r="E29" s="15"/>
    </row>
    <row r="30" spans="4:5" s="1" customFormat="1" ht="12.75">
      <c r="D30" s="6"/>
      <c r="E30" s="6"/>
    </row>
    <row r="31" spans="4:5" s="1" customFormat="1" ht="12.75">
      <c r="D31" s="6"/>
      <c r="E31" s="6"/>
    </row>
    <row r="32" spans="4:5" s="1" customFormat="1" ht="12.75">
      <c r="D32" s="6"/>
      <c r="E32" s="6"/>
    </row>
    <row r="33" spans="4:5" s="1" customFormat="1" ht="12.75">
      <c r="D33" s="6"/>
      <c r="E33" s="6"/>
    </row>
    <row r="34" spans="4:5" s="1" customFormat="1" ht="12.75">
      <c r="D34" s="6"/>
      <c r="E34" s="6"/>
    </row>
    <row r="35" spans="4:5" s="1" customFormat="1" ht="12.75">
      <c r="D35" s="6"/>
      <c r="E35" s="6"/>
    </row>
    <row r="36" spans="4:5" s="1" customFormat="1" ht="12.75">
      <c r="D36" s="6"/>
      <c r="E36" s="6"/>
    </row>
    <row r="37" spans="4:5" s="1" customFormat="1" ht="12.75">
      <c r="D37" s="6"/>
      <c r="E37" s="6"/>
    </row>
    <row r="38" spans="4:5" s="1" customFormat="1" ht="12.75">
      <c r="D38" s="6"/>
      <c r="E38" s="6"/>
    </row>
    <row r="39" spans="4:5" s="1" customFormat="1" ht="12.75">
      <c r="D39" s="6"/>
      <c r="E39" s="6"/>
    </row>
    <row r="40" spans="4:5" s="1" customFormat="1" ht="12.75">
      <c r="D40" s="6"/>
      <c r="E40" s="6"/>
    </row>
    <row r="41" spans="4:5" s="1" customFormat="1" ht="12.75">
      <c r="D41" s="6"/>
      <c r="E41" s="6"/>
    </row>
    <row r="42" spans="4:5" s="1" customFormat="1" ht="12.75">
      <c r="D42" s="6"/>
      <c r="E42" s="6"/>
    </row>
    <row r="43" spans="4:5" s="1" customFormat="1" ht="12.75">
      <c r="D43" s="6"/>
      <c r="E43" s="6"/>
    </row>
    <row r="44" spans="4:5" s="1" customFormat="1" ht="12.75">
      <c r="D44" s="6"/>
      <c r="E44" s="6"/>
    </row>
    <row r="45" spans="4:5" s="1" customFormat="1" ht="12.75">
      <c r="D45" s="6"/>
      <c r="E45" s="6"/>
    </row>
    <row r="46" spans="4:5" s="1" customFormat="1" ht="12.75">
      <c r="D46" s="6"/>
      <c r="E46" s="6"/>
    </row>
    <row r="47" spans="4:5" s="1" customFormat="1" ht="12.75">
      <c r="D47" s="6"/>
      <c r="E47" s="6"/>
    </row>
    <row r="48" spans="4:5" s="1" customFormat="1" ht="12.75">
      <c r="D48" s="6"/>
      <c r="E48" s="6"/>
    </row>
    <row r="49" spans="4:5" s="1" customFormat="1" ht="12.75">
      <c r="D49" s="6"/>
      <c r="E49" s="6"/>
    </row>
    <row r="50" spans="4:5" s="1" customFormat="1" ht="12.75">
      <c r="D50" s="6"/>
      <c r="E50" s="6"/>
    </row>
  </sheetData>
  <sheetProtection/>
  <mergeCells count="1">
    <mergeCell ref="C9:E9"/>
  </mergeCells>
  <printOptions/>
  <pageMargins left="0.4724409448818898" right="0.4724409448818898" top="0.2755905511811024" bottom="0.15748031496062992" header="0" footer="0"/>
  <pageSetup horizontalDpi="300" verticalDpi="300" orientation="landscape" paperSize="5" scale="75" r:id="rId1"/>
  <headerFooter alignWithMargins="0">
    <oddFooter>&amp;CFondo de Participaciones Municipales.xls&amp;RPágina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E29"/>
  <sheetViews>
    <sheetView showGridLines="0" zoomScalePageLayoutView="0" workbookViewId="0" topLeftCell="A1">
      <selection activeCell="C27" sqref="C27"/>
    </sheetView>
  </sheetViews>
  <sheetFormatPr defaultColWidth="11.421875" defaultRowHeight="12.75"/>
  <cols>
    <col min="1" max="1" width="1.28515625" style="0" customWidth="1"/>
    <col min="2" max="2" width="18.421875" style="0" customWidth="1"/>
    <col min="3" max="3" width="12.7109375" style="0" customWidth="1"/>
    <col min="4" max="4" width="13.8515625" style="0" customWidth="1"/>
    <col min="5" max="5" width="12.7109375" style="0" customWidth="1"/>
    <col min="6" max="6" width="13.8515625" style="0" customWidth="1"/>
    <col min="7" max="7" width="12.7109375" style="0" customWidth="1"/>
    <col min="8" max="8" width="13.7109375" style="0" customWidth="1"/>
    <col min="9" max="9" width="12.7109375" style="0" customWidth="1"/>
    <col min="10" max="10" width="13.7109375" style="0" customWidth="1"/>
    <col min="11" max="11" width="20.00390625" style="0" customWidth="1"/>
    <col min="12" max="12" width="12.7109375" style="0" customWidth="1"/>
    <col min="13" max="13" width="13.7109375" style="0" customWidth="1"/>
    <col min="14" max="14" width="12.7109375" style="0" customWidth="1"/>
    <col min="15" max="15" width="9.7109375" style="0" customWidth="1"/>
    <col min="16" max="16" width="12.7109375" style="0" customWidth="1"/>
    <col min="17" max="17" width="12.8515625" style="0" customWidth="1"/>
    <col min="18" max="18" width="12.7109375" style="0" customWidth="1"/>
    <col min="19" max="19" width="11.57421875" style="0" customWidth="1"/>
    <col min="20" max="20" width="19.140625" style="0" customWidth="1"/>
    <col min="21" max="21" width="12.7109375" style="0" customWidth="1"/>
    <col min="22" max="22" width="15.7109375" style="0" customWidth="1"/>
    <col min="23" max="23" width="14.421875" style="0" customWidth="1"/>
    <col min="24" max="24" width="16.00390625" style="0" customWidth="1"/>
    <col min="25" max="26" width="14.140625" style="0" customWidth="1"/>
    <col min="27" max="27" width="19.00390625" style="0" customWidth="1"/>
    <col min="28" max="30" width="18.421875" style="0" customWidth="1"/>
    <col min="31" max="31" width="25.57421875" style="0" customWidth="1"/>
    <col min="32" max="32" width="15.421875" style="0" bestFit="1" customWidth="1"/>
    <col min="33" max="33" width="15.421875" style="0" customWidth="1"/>
  </cols>
  <sheetData>
    <row r="1" spans="2:27" ht="12.75">
      <c r="B1" s="83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86"/>
      <c r="V1" s="90"/>
      <c r="W1" s="85"/>
      <c r="X1" s="85"/>
      <c r="Y1" s="86"/>
      <c r="Z1" s="86"/>
      <c r="AA1" s="86"/>
    </row>
    <row r="2" spans="2:27" ht="22.5" customHeight="1">
      <c r="B2" s="83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280" t="s">
        <v>79</v>
      </c>
      <c r="U2" s="280"/>
      <c r="V2" s="280"/>
      <c r="W2" s="280"/>
      <c r="X2" s="280"/>
      <c r="Y2" s="280"/>
      <c r="Z2" s="280"/>
      <c r="AA2" s="280"/>
    </row>
    <row r="3" spans="2:27" ht="20.25" customHeight="1" thickBot="1">
      <c r="B3" s="293" t="s">
        <v>103</v>
      </c>
      <c r="C3" s="293"/>
      <c r="D3" s="293"/>
      <c r="E3" s="293"/>
      <c r="F3" s="293"/>
      <c r="G3" s="293"/>
      <c r="H3" s="293"/>
      <c r="I3" s="293"/>
      <c r="J3" s="293"/>
      <c r="K3" s="293" t="s">
        <v>103</v>
      </c>
      <c r="L3" s="293"/>
      <c r="M3" s="293"/>
      <c r="N3" s="293"/>
      <c r="O3" s="293"/>
      <c r="P3" s="293"/>
      <c r="Q3" s="293"/>
      <c r="R3" s="293"/>
      <c r="S3" s="293"/>
      <c r="T3" s="280" t="s">
        <v>104</v>
      </c>
      <c r="U3" s="280"/>
      <c r="V3" s="280"/>
      <c r="W3" s="280"/>
      <c r="X3" s="280"/>
      <c r="Y3" s="280"/>
      <c r="Z3" s="280"/>
      <c r="AA3" s="280"/>
    </row>
    <row r="4" spans="2:30" ht="40.5" customHeight="1">
      <c r="B4" s="295" t="s">
        <v>85</v>
      </c>
      <c r="C4" s="297" t="s">
        <v>62</v>
      </c>
      <c r="D4" s="298"/>
      <c r="E4" s="297" t="s">
        <v>7</v>
      </c>
      <c r="F4" s="298"/>
      <c r="G4" s="285" t="s">
        <v>63</v>
      </c>
      <c r="H4" s="286"/>
      <c r="I4" s="285" t="s">
        <v>41</v>
      </c>
      <c r="J4" s="286"/>
      <c r="K4" s="283" t="s">
        <v>85</v>
      </c>
      <c r="L4" s="285" t="s">
        <v>64</v>
      </c>
      <c r="M4" s="286"/>
      <c r="N4" s="287" t="s">
        <v>68</v>
      </c>
      <c r="O4" s="288"/>
      <c r="P4" s="287" t="s">
        <v>65</v>
      </c>
      <c r="Q4" s="288"/>
      <c r="R4" s="287" t="s">
        <v>51</v>
      </c>
      <c r="S4" s="288"/>
      <c r="T4" s="289" t="s">
        <v>85</v>
      </c>
      <c r="U4" s="281" t="s">
        <v>76</v>
      </c>
      <c r="V4" s="294"/>
      <c r="W4" s="282"/>
      <c r="X4" s="281" t="s">
        <v>77</v>
      </c>
      <c r="Y4" s="282"/>
      <c r="Z4" s="168" t="s">
        <v>69</v>
      </c>
      <c r="AA4" s="291" t="s">
        <v>105</v>
      </c>
      <c r="AD4">
        <v>1</v>
      </c>
    </row>
    <row r="5" spans="2:27" ht="23.25" customHeight="1">
      <c r="B5" s="296"/>
      <c r="C5" s="99" t="s">
        <v>45</v>
      </c>
      <c r="D5" s="100" t="s">
        <v>1</v>
      </c>
      <c r="E5" s="99" t="s">
        <v>45</v>
      </c>
      <c r="F5" s="100" t="s">
        <v>1</v>
      </c>
      <c r="G5" s="99" t="s">
        <v>45</v>
      </c>
      <c r="H5" s="100" t="s">
        <v>1</v>
      </c>
      <c r="I5" s="99" t="s">
        <v>45</v>
      </c>
      <c r="J5" s="100" t="s">
        <v>1</v>
      </c>
      <c r="K5" s="284"/>
      <c r="L5" s="99" t="s">
        <v>45</v>
      </c>
      <c r="M5" s="100" t="s">
        <v>1</v>
      </c>
      <c r="N5" s="99" t="s">
        <v>45</v>
      </c>
      <c r="O5" s="100" t="s">
        <v>1</v>
      </c>
      <c r="P5" s="99" t="s">
        <v>45</v>
      </c>
      <c r="Q5" s="100" t="s">
        <v>1</v>
      </c>
      <c r="R5" s="99" t="s">
        <v>45</v>
      </c>
      <c r="S5" s="100" t="s">
        <v>1</v>
      </c>
      <c r="T5" s="290"/>
      <c r="U5" s="159" t="s">
        <v>86</v>
      </c>
      <c r="V5" s="98" t="s">
        <v>58</v>
      </c>
      <c r="W5" s="160" t="s">
        <v>59</v>
      </c>
      <c r="X5" s="159" t="s">
        <v>60</v>
      </c>
      <c r="Y5" s="160" t="s">
        <v>61</v>
      </c>
      <c r="Z5" s="169" t="s">
        <v>0</v>
      </c>
      <c r="AA5" s="292"/>
    </row>
    <row r="6" spans="2:31" ht="12.75">
      <c r="B6" s="94" t="s">
        <v>32</v>
      </c>
      <c r="C6" s="101">
        <v>3.608445880148277</v>
      </c>
      <c r="D6" s="102">
        <f>ROUND(C6%*D25,0)</f>
        <v>142284793</v>
      </c>
      <c r="E6" s="101">
        <v>3.608445880148277</v>
      </c>
      <c r="F6" s="95">
        <f>ROUND(E6%*F25,0)</f>
        <v>27256319</v>
      </c>
      <c r="G6" s="101">
        <v>3.608445880148277</v>
      </c>
      <c r="H6" s="95">
        <f>ROUND(G6%*H25,0)</f>
        <v>1906485</v>
      </c>
      <c r="I6" s="101">
        <v>3.608445880148277</v>
      </c>
      <c r="J6" s="95">
        <f>ROUND(I6%*J25,0)</f>
        <v>13459176</v>
      </c>
      <c r="K6" s="151" t="s">
        <v>32</v>
      </c>
      <c r="L6" s="101">
        <v>3.608445880148277</v>
      </c>
      <c r="M6" s="95">
        <f>ROUND(L6%*M25,0)</f>
        <v>10481379</v>
      </c>
      <c r="N6" s="101">
        <v>3.608445880148277</v>
      </c>
      <c r="O6" s="95">
        <f>ROUND(N6%*O25,0)</f>
        <v>0</v>
      </c>
      <c r="P6" s="101">
        <v>3.608445880148277</v>
      </c>
      <c r="Q6" s="95">
        <f>ROUND(P6%*Q25,0)</f>
        <v>1285177</v>
      </c>
      <c r="R6" s="101">
        <v>3.608445880148277</v>
      </c>
      <c r="S6" s="95">
        <f>ROUND(R6%*S25,0)</f>
        <v>334139</v>
      </c>
      <c r="T6" s="156" t="s">
        <v>32</v>
      </c>
      <c r="U6" s="161">
        <v>60516</v>
      </c>
      <c r="V6" s="88">
        <v>0.025264771600052104</v>
      </c>
      <c r="W6" s="162">
        <f>ROUND(V6*W25,0)</f>
        <v>4499336</v>
      </c>
      <c r="X6" s="101">
        <v>3.608445880148277</v>
      </c>
      <c r="Y6" s="162">
        <f>ROUND(X6%*Y25,0)</f>
        <v>2754080</v>
      </c>
      <c r="Z6" s="170">
        <f aca="true" t="shared" si="0" ref="Z6:Z22">W6+Y6</f>
        <v>7253416</v>
      </c>
      <c r="AA6" s="102">
        <f aca="true" t="shared" si="1" ref="AA6:AA22">D6+F6+H6+J6+M6+O6+Q6+S6+Z6</f>
        <v>204260884</v>
      </c>
      <c r="AD6" s="37"/>
      <c r="AE6" s="37"/>
    </row>
    <row r="7" spans="2:31" ht="12.75">
      <c r="B7" s="94" t="s">
        <v>33</v>
      </c>
      <c r="C7" s="101">
        <v>7.1438133849802545</v>
      </c>
      <c r="D7" s="102">
        <f>ROUND(C7%*D25,0)</f>
        <v>281688030</v>
      </c>
      <c r="E7" s="101">
        <v>7.1438133849802545</v>
      </c>
      <c r="F7" s="95">
        <f>ROUND(E7%*F25,0)</f>
        <v>53960642</v>
      </c>
      <c r="G7" s="101">
        <v>7.1438133849802545</v>
      </c>
      <c r="H7" s="95">
        <f>ROUND(G7%*H25,0)</f>
        <v>3774359</v>
      </c>
      <c r="I7" s="101">
        <v>7.1438133849802545</v>
      </c>
      <c r="J7" s="95">
        <f>ROUND(I7%*J25,0)</f>
        <v>26645777</v>
      </c>
      <c r="K7" s="151" t="s">
        <v>33</v>
      </c>
      <c r="L7" s="101">
        <v>7.1438133849802545</v>
      </c>
      <c r="M7" s="95">
        <f>ROUND(L7%*M25,0)</f>
        <v>20750490</v>
      </c>
      <c r="N7" s="101">
        <v>7.1438133849802545</v>
      </c>
      <c r="O7" s="95">
        <f>ROUND(N7%*O25,0)</f>
        <v>0</v>
      </c>
      <c r="P7" s="101">
        <v>7.1438133849802545</v>
      </c>
      <c r="Q7" s="95">
        <f>ROUND(P7%*Q25,0)</f>
        <v>2544326</v>
      </c>
      <c r="R7" s="101">
        <v>7.1438133849802545</v>
      </c>
      <c r="S7" s="95">
        <f>ROUND(R7%*S25,0)</f>
        <v>661511</v>
      </c>
      <c r="T7" s="156" t="s">
        <v>33</v>
      </c>
      <c r="U7" s="163">
        <v>258554</v>
      </c>
      <c r="V7" s="88">
        <v>0.10794348199285926</v>
      </c>
      <c r="W7" s="162">
        <f>ROUND(V7*W25,0)+1</f>
        <v>19223370</v>
      </c>
      <c r="X7" s="101">
        <v>7.1438133849802545</v>
      </c>
      <c r="Y7" s="162">
        <f>ROUND(X7%*Y25,0)</f>
        <v>5452384</v>
      </c>
      <c r="Z7" s="170">
        <f t="shared" si="0"/>
        <v>24675754</v>
      </c>
      <c r="AA7" s="102">
        <f t="shared" si="1"/>
        <v>414700889</v>
      </c>
      <c r="AD7" s="37"/>
      <c r="AE7" s="37"/>
    </row>
    <row r="8" spans="2:31" ht="12.75">
      <c r="B8" s="94" t="s">
        <v>20</v>
      </c>
      <c r="C8" s="101">
        <v>4.56959952449601</v>
      </c>
      <c r="D8" s="102">
        <f>ROUND(C8%*D25,0)+1</f>
        <v>180184087</v>
      </c>
      <c r="E8" s="101">
        <v>4.56959952449601</v>
      </c>
      <c r="F8" s="95">
        <f>ROUND(E8%*F25,0)</f>
        <v>34516372</v>
      </c>
      <c r="G8" s="101">
        <v>4.56959952449601</v>
      </c>
      <c r="H8" s="95">
        <f>ROUND(G8%*H25,0)</f>
        <v>2414300</v>
      </c>
      <c r="I8" s="101">
        <v>4.56959952449601</v>
      </c>
      <c r="J8" s="95">
        <f>ROUND(I8%*J25,0)</f>
        <v>17044192</v>
      </c>
      <c r="K8" s="151" t="s">
        <v>20</v>
      </c>
      <c r="L8" s="101">
        <v>4.56959952449601</v>
      </c>
      <c r="M8" s="95">
        <f>ROUND(L8%*M25,0)</f>
        <v>13273223</v>
      </c>
      <c r="N8" s="101">
        <v>4.56959952449601</v>
      </c>
      <c r="O8" s="95">
        <f>ROUND(N8%*O25,0)</f>
        <v>0</v>
      </c>
      <c r="P8" s="101">
        <v>4.56959952449601</v>
      </c>
      <c r="Q8" s="95">
        <f>ROUND(P8%*Q25,0)</f>
        <v>1627499</v>
      </c>
      <c r="R8" s="101">
        <v>4.56959952449601</v>
      </c>
      <c r="S8" s="95">
        <f>ROUND(R8%*S25,0)+1</f>
        <v>423142</v>
      </c>
      <c r="T8" s="156" t="s">
        <v>20</v>
      </c>
      <c r="U8" s="163">
        <v>110130</v>
      </c>
      <c r="V8" s="88">
        <v>0.0459780768113183</v>
      </c>
      <c r="W8" s="162">
        <f>ROUND(V8*W25,0)</f>
        <v>8188114</v>
      </c>
      <c r="X8" s="101">
        <v>4.56959952449601</v>
      </c>
      <c r="Y8" s="162">
        <f>ROUND(X8%*Y25,0)</f>
        <v>3487662</v>
      </c>
      <c r="Z8" s="170">
        <f t="shared" si="0"/>
        <v>11675776</v>
      </c>
      <c r="AA8" s="102">
        <f t="shared" si="1"/>
        <v>261158591</v>
      </c>
      <c r="AD8" s="37"/>
      <c r="AE8" s="37"/>
    </row>
    <row r="9" spans="2:31" ht="12.75">
      <c r="B9" s="94" t="s">
        <v>21</v>
      </c>
      <c r="C9" s="101">
        <v>25.00000004828363</v>
      </c>
      <c r="D9" s="102">
        <f>ROUND(C9%*D25,0)+1</f>
        <v>985776138</v>
      </c>
      <c r="E9" s="101">
        <v>25.00000004828363</v>
      </c>
      <c r="F9" s="95">
        <f>ROUND(E9%*F25,0)-1</f>
        <v>188836965</v>
      </c>
      <c r="G9" s="101">
        <v>25.00000004828363</v>
      </c>
      <c r="H9" s="95">
        <f>ROUND(G9%*H25,0)</f>
        <v>13208489</v>
      </c>
      <c r="I9" s="101">
        <v>25.00000004828363</v>
      </c>
      <c r="J9" s="95">
        <f>ROUND(I9%*J25,0)</f>
        <v>93247736</v>
      </c>
      <c r="K9" s="151" t="s">
        <v>21</v>
      </c>
      <c r="L9" s="101">
        <v>25.00000004828363</v>
      </c>
      <c r="M9" s="95">
        <f>ROUND(L9%*M25,0)+1</f>
        <v>72616993</v>
      </c>
      <c r="N9" s="101">
        <v>25.00000004828363</v>
      </c>
      <c r="O9" s="95">
        <f>ROUND(N9%*O25,0)</f>
        <v>0</v>
      </c>
      <c r="P9" s="101">
        <v>25.00000004828363</v>
      </c>
      <c r="Q9" s="95">
        <f>ROUND(P9%*Q25,0)</f>
        <v>8903949</v>
      </c>
      <c r="R9" s="101">
        <v>25.00000004828363</v>
      </c>
      <c r="S9" s="95">
        <f>ROUND(R9%*S25,0)</f>
        <v>2314980</v>
      </c>
      <c r="T9" s="156" t="s">
        <v>21</v>
      </c>
      <c r="U9" s="163">
        <v>684847</v>
      </c>
      <c r="V9" s="88">
        <v>0.28591617152457005</v>
      </c>
      <c r="W9" s="162">
        <f>ROUND(V9*W25,0)-1</f>
        <v>50918054</v>
      </c>
      <c r="X9" s="101">
        <v>25.00000004828363</v>
      </c>
      <c r="Y9" s="162">
        <f>ROUND(X9%*Y25,0)</f>
        <v>19080788</v>
      </c>
      <c r="Z9" s="170">
        <f t="shared" si="0"/>
        <v>69998842</v>
      </c>
      <c r="AA9" s="102">
        <f t="shared" si="1"/>
        <v>1434904092</v>
      </c>
      <c r="AD9" s="37"/>
      <c r="AE9" s="37"/>
    </row>
    <row r="10" spans="2:31" ht="12.75">
      <c r="B10" s="94" t="s">
        <v>22</v>
      </c>
      <c r="C10" s="101">
        <v>7.536632951571162</v>
      </c>
      <c r="D10" s="102">
        <f>ROUND(C10%*D25,0)</f>
        <v>297177316</v>
      </c>
      <c r="E10" s="101">
        <v>7.536632951571162</v>
      </c>
      <c r="F10" s="95">
        <f>ROUND(E10%*F25,0)</f>
        <v>56927796</v>
      </c>
      <c r="G10" s="101">
        <v>7.536632951571162</v>
      </c>
      <c r="H10" s="95">
        <f>ROUND(G10%*H25,0)</f>
        <v>3981901</v>
      </c>
      <c r="I10" s="101">
        <v>7.536632951571162</v>
      </c>
      <c r="J10" s="95">
        <f>ROUND(I10%*J25,0)</f>
        <v>28110958</v>
      </c>
      <c r="K10" s="151" t="s">
        <v>22</v>
      </c>
      <c r="L10" s="101">
        <v>7.536632951571162</v>
      </c>
      <c r="M10" s="95">
        <f>ROUND(L10%*M25,0)</f>
        <v>21891505</v>
      </c>
      <c r="N10" s="101">
        <v>7.536632951571162</v>
      </c>
      <c r="O10" s="95">
        <f>ROUND(N10%*O25,0)</f>
        <v>0</v>
      </c>
      <c r="P10" s="101">
        <v>7.536632951571162</v>
      </c>
      <c r="Q10" s="95">
        <f>ROUND(P10%*Q25,0)</f>
        <v>2684232</v>
      </c>
      <c r="R10" s="101">
        <v>7.536632951571162</v>
      </c>
      <c r="S10" s="95">
        <f>ROUND(R10%*S25,0)</f>
        <v>697886</v>
      </c>
      <c r="T10" s="156" t="s">
        <v>22</v>
      </c>
      <c r="U10" s="163">
        <v>201654</v>
      </c>
      <c r="V10" s="88">
        <v>0.0841883510515716</v>
      </c>
      <c r="W10" s="162">
        <f>ROUND(V10*W25,0)</f>
        <v>14992881</v>
      </c>
      <c r="X10" s="101">
        <v>7.536632951571162</v>
      </c>
      <c r="Y10" s="162">
        <f>ROUND(X10%*Y25,0)</f>
        <v>5752196</v>
      </c>
      <c r="Z10" s="170">
        <f t="shared" si="0"/>
        <v>20745077</v>
      </c>
      <c r="AA10" s="102">
        <f t="shared" si="1"/>
        <v>432216671</v>
      </c>
      <c r="AD10" s="37"/>
      <c r="AE10" s="37"/>
    </row>
    <row r="11" spans="2:31" ht="12.75">
      <c r="B11" s="94" t="s">
        <v>34</v>
      </c>
      <c r="C11" s="101">
        <v>5.299631656042949</v>
      </c>
      <c r="D11" s="102">
        <f>ROUND(C11%*D25,0)</f>
        <v>208970016</v>
      </c>
      <c r="E11" s="101">
        <v>5.299631656042949</v>
      </c>
      <c r="F11" s="95">
        <f>ROUND(E11%*F25,0)</f>
        <v>40030654</v>
      </c>
      <c r="G11" s="101">
        <v>5.299631656042949</v>
      </c>
      <c r="H11" s="95">
        <f>ROUND(G11%*H25,0)</f>
        <v>2800005</v>
      </c>
      <c r="I11" s="101">
        <v>5.299631656042949</v>
      </c>
      <c r="J11" s="95">
        <f>ROUND(I11%*J25,0)</f>
        <v>19767146</v>
      </c>
      <c r="K11" s="151" t="s">
        <v>34</v>
      </c>
      <c r="L11" s="101">
        <v>5.299631656042949</v>
      </c>
      <c r="M11" s="95">
        <f>ROUND(L11%*M25,0)</f>
        <v>15393732</v>
      </c>
      <c r="N11" s="101">
        <v>5.299631656042949</v>
      </c>
      <c r="O11" s="95">
        <f>ROUND(N11%*O25,0)</f>
        <v>0</v>
      </c>
      <c r="P11" s="101">
        <v>5.299631656042949</v>
      </c>
      <c r="Q11" s="95">
        <f>ROUND(P11%*Q25,0)</f>
        <v>1887506</v>
      </c>
      <c r="R11" s="101">
        <v>5.299631656042949</v>
      </c>
      <c r="S11" s="95">
        <f>ROUND(R11%*S25,0)</f>
        <v>490742</v>
      </c>
      <c r="T11" s="156" t="s">
        <v>34</v>
      </c>
      <c r="U11" s="163">
        <v>138504</v>
      </c>
      <c r="V11" s="88">
        <v>0.057823913108824385</v>
      </c>
      <c r="W11" s="162">
        <f>ROUND(V11*W25,0)</f>
        <v>10297708</v>
      </c>
      <c r="X11" s="101">
        <v>5.299631656042949</v>
      </c>
      <c r="Y11" s="162">
        <f>ROUND(X11%*Y25,9)+1</f>
        <v>4044846.92958141</v>
      </c>
      <c r="Z11" s="170">
        <f t="shared" si="0"/>
        <v>14342554.92958141</v>
      </c>
      <c r="AA11" s="102">
        <f t="shared" si="1"/>
        <v>303682355.9295814</v>
      </c>
      <c r="AB11" s="116"/>
      <c r="AC11" s="116"/>
      <c r="AD11" s="117"/>
      <c r="AE11" s="37"/>
    </row>
    <row r="12" spans="2:31" ht="12.75">
      <c r="B12" s="94" t="s">
        <v>66</v>
      </c>
      <c r="C12" s="101">
        <v>3.3724322312992188</v>
      </c>
      <c r="D12" s="102">
        <f>ROUND(C12%*D25,0)</f>
        <v>132978528</v>
      </c>
      <c r="E12" s="101">
        <v>3.3724322312992188</v>
      </c>
      <c r="F12" s="95">
        <f>ROUND(E12%*F25,0)</f>
        <v>25473595</v>
      </c>
      <c r="G12" s="101">
        <v>3.3724322312992188</v>
      </c>
      <c r="H12" s="95">
        <f>ROUND(G12%*H25,0)</f>
        <v>1781789</v>
      </c>
      <c r="I12" s="101">
        <v>3.3724322312992188</v>
      </c>
      <c r="J12" s="95">
        <f>ROUND(I12%*J25,0)</f>
        <v>12578867</v>
      </c>
      <c r="K12" s="151" t="s">
        <v>66</v>
      </c>
      <c r="L12" s="101">
        <v>3.3724322312992188</v>
      </c>
      <c r="M12" s="95">
        <f>ROUND(L12%*M25,0)</f>
        <v>9795835</v>
      </c>
      <c r="N12" s="101">
        <v>3.3724322312992188</v>
      </c>
      <c r="O12" s="95">
        <f>ROUND(N12%*O25,0)</f>
        <v>0</v>
      </c>
      <c r="P12" s="101">
        <v>3.3724322312992188</v>
      </c>
      <c r="Q12" s="95">
        <f>ROUND(P12%*Q25,0)</f>
        <v>1201119</v>
      </c>
      <c r="R12" s="101">
        <v>3.3724322312992188</v>
      </c>
      <c r="S12" s="95">
        <f>ROUND(R12%*S25,0)</f>
        <v>312285</v>
      </c>
      <c r="T12" s="157" t="s">
        <v>66</v>
      </c>
      <c r="U12" s="163">
        <v>30637</v>
      </c>
      <c r="V12" s="88">
        <v>0.012790614176594557</v>
      </c>
      <c r="W12" s="162">
        <f>ROUND(V12*W25,0)-1</f>
        <v>2277846</v>
      </c>
      <c r="X12" s="101">
        <v>3.3724322312992188</v>
      </c>
      <c r="Y12" s="162">
        <f>ROUND(X12%*Y25,0)</f>
        <v>2573947</v>
      </c>
      <c r="Z12" s="170">
        <f t="shared" si="0"/>
        <v>4851793</v>
      </c>
      <c r="AA12" s="102">
        <f t="shared" si="1"/>
        <v>188973811</v>
      </c>
      <c r="AB12" s="116"/>
      <c r="AC12" s="116"/>
      <c r="AD12" s="117"/>
      <c r="AE12" s="37"/>
    </row>
    <row r="13" spans="2:31" ht="12.75">
      <c r="B13" s="94" t="s">
        <v>23</v>
      </c>
      <c r="C13" s="101">
        <v>6.633456185313833</v>
      </c>
      <c r="D13" s="102">
        <f>ROUND(C13%*D25,0)</f>
        <v>261564112</v>
      </c>
      <c r="E13" s="101">
        <v>6.633456185313833</v>
      </c>
      <c r="F13" s="95">
        <f>ROUND(E13%*F25,0)</f>
        <v>50105669</v>
      </c>
      <c r="G13" s="101">
        <v>6.633456185313833</v>
      </c>
      <c r="H13" s="95">
        <f>ROUND(G13%*H25,0)</f>
        <v>3504717</v>
      </c>
      <c r="I13" s="101">
        <v>6.633456185313833</v>
      </c>
      <c r="J13" s="95">
        <f>ROUND(I13%*J25,0)</f>
        <v>24742191</v>
      </c>
      <c r="K13" s="151" t="s">
        <v>23</v>
      </c>
      <c r="L13" s="101">
        <v>6.633456185313833</v>
      </c>
      <c r="M13" s="95">
        <f>ROUND(L13%*M25,0)</f>
        <v>19268065</v>
      </c>
      <c r="N13" s="101">
        <v>6.633456185313833</v>
      </c>
      <c r="O13" s="95">
        <f>ROUND(N13%*O25,0)</f>
        <v>0</v>
      </c>
      <c r="P13" s="101">
        <v>6.633456185313833</v>
      </c>
      <c r="Q13" s="95">
        <f>ROUND(P13%*Q25,0)</f>
        <v>2362558</v>
      </c>
      <c r="R13" s="101">
        <v>6.633456185313833</v>
      </c>
      <c r="S13" s="95">
        <f>ROUND(R13%*S25,0)</f>
        <v>614253</v>
      </c>
      <c r="T13" s="156" t="s">
        <v>23</v>
      </c>
      <c r="U13" s="163">
        <v>188792</v>
      </c>
      <c r="V13" s="88">
        <v>0.07881860598712798</v>
      </c>
      <c r="W13" s="162">
        <f>ROUND(V13*W25,0)</f>
        <v>14036597</v>
      </c>
      <c r="X13" s="101">
        <v>6.633456185313833</v>
      </c>
      <c r="Y13" s="162">
        <f>ROUND(X13%*Y25,0)+1</f>
        <v>5062864</v>
      </c>
      <c r="Z13" s="170">
        <f t="shared" si="0"/>
        <v>19099461</v>
      </c>
      <c r="AA13" s="102">
        <f t="shared" si="1"/>
        <v>381261026</v>
      </c>
      <c r="AB13" s="116"/>
      <c r="AC13" s="116"/>
      <c r="AD13" s="117"/>
      <c r="AE13" s="37"/>
    </row>
    <row r="14" spans="2:31" ht="12.75">
      <c r="B14" s="94" t="s">
        <v>24</v>
      </c>
      <c r="C14" s="101">
        <v>3.2587991602113933</v>
      </c>
      <c r="D14" s="102">
        <f>ROUND(C14%*D25,0)</f>
        <v>128497858</v>
      </c>
      <c r="E14" s="101">
        <v>3.2587991602113933</v>
      </c>
      <c r="F14" s="95">
        <f>ROUND(E14%*F25,0)</f>
        <v>24615270</v>
      </c>
      <c r="G14" s="101">
        <v>3.2587991602113933</v>
      </c>
      <c r="H14" s="95">
        <f>ROUND(G14%*H25,0)</f>
        <v>1721753</v>
      </c>
      <c r="I14" s="101">
        <v>3.2587991602113933</v>
      </c>
      <c r="J14" s="95">
        <f>ROUND(I14%*J25,0)</f>
        <v>12155026</v>
      </c>
      <c r="K14" s="151" t="s">
        <v>24</v>
      </c>
      <c r="L14" s="101">
        <v>3.2587991602113933</v>
      </c>
      <c r="M14" s="95">
        <f>ROUND(L14%*M25,0)</f>
        <v>9465768</v>
      </c>
      <c r="N14" s="101">
        <v>3.2587991602113933</v>
      </c>
      <c r="O14" s="95">
        <f>ROUND(N14%*O25,0)</f>
        <v>0</v>
      </c>
      <c r="P14" s="101">
        <v>3.2587991602113933</v>
      </c>
      <c r="Q14" s="95">
        <f>ROUND(P14%*Q25,0)</f>
        <v>1160647</v>
      </c>
      <c r="R14" s="101">
        <v>3.2587991602113933</v>
      </c>
      <c r="S14" s="95">
        <f>ROUND(R14%*S25,0)</f>
        <v>301762</v>
      </c>
      <c r="T14" s="156" t="s">
        <v>24</v>
      </c>
      <c r="U14" s="163">
        <v>38231</v>
      </c>
      <c r="V14" s="88">
        <v>0.01596102655564796</v>
      </c>
      <c r="W14" s="162">
        <f>ROUND(V14*W25,0)</f>
        <v>2842457</v>
      </c>
      <c r="X14" s="101">
        <v>3.2587991602113933</v>
      </c>
      <c r="Y14" s="162">
        <f>ROUND(X14%*Y25,0)-1</f>
        <v>2487217</v>
      </c>
      <c r="Z14" s="170">
        <f t="shared" si="0"/>
        <v>5329674</v>
      </c>
      <c r="AA14" s="102">
        <f t="shared" si="1"/>
        <v>183247758</v>
      </c>
      <c r="AB14" s="116"/>
      <c r="AC14" s="116"/>
      <c r="AD14" s="117"/>
      <c r="AE14" s="37"/>
    </row>
    <row r="15" spans="2:31" ht="12.75">
      <c r="B15" s="103" t="s">
        <v>39</v>
      </c>
      <c r="C15" s="101">
        <v>4.116925908836139</v>
      </c>
      <c r="D15" s="102">
        <f>ROUND(C15%*D25,0)</f>
        <v>162334692</v>
      </c>
      <c r="E15" s="101">
        <v>4.116925908836139</v>
      </c>
      <c r="F15" s="95">
        <f>ROUND(E15%*F25,0)</f>
        <v>31097112</v>
      </c>
      <c r="G15" s="101">
        <v>4.116925908836139</v>
      </c>
      <c r="H15" s="95">
        <f>ROUND(G15%*H25,0)</f>
        <v>2175135</v>
      </c>
      <c r="I15" s="101">
        <v>4.116925908836139</v>
      </c>
      <c r="J15" s="95">
        <f>ROUND(I15%*J25,0)</f>
        <v>15355761</v>
      </c>
      <c r="K15" s="152" t="s">
        <v>39</v>
      </c>
      <c r="L15" s="101">
        <v>4.116925908836139</v>
      </c>
      <c r="M15" s="95">
        <f>ROUND(L15%*M25,0)</f>
        <v>11958351</v>
      </c>
      <c r="N15" s="101">
        <v>4.116925908836139</v>
      </c>
      <c r="O15" s="95">
        <f>ROUND(N15%*O25,0)</f>
        <v>0</v>
      </c>
      <c r="P15" s="101">
        <v>4.116925908836139</v>
      </c>
      <c r="Q15" s="95">
        <f>ROUND(P15%*Q25,0)</f>
        <v>1466276</v>
      </c>
      <c r="R15" s="101">
        <v>4.116925908836139</v>
      </c>
      <c r="S15" s="95">
        <f>ROUND(R15%*S25,0)</f>
        <v>381224</v>
      </c>
      <c r="T15" s="156" t="s">
        <v>39</v>
      </c>
      <c r="U15" s="163">
        <v>87249</v>
      </c>
      <c r="V15" s="88">
        <v>0.03642550825125497</v>
      </c>
      <c r="W15" s="162">
        <f>ROUND(V15*W25,0)</f>
        <v>6486922</v>
      </c>
      <c r="X15" s="101">
        <v>4.116925908836139</v>
      </c>
      <c r="Y15" s="162">
        <f>ROUND(X15%*Y25,0)</f>
        <v>3142168</v>
      </c>
      <c r="Z15" s="170">
        <f t="shared" si="0"/>
        <v>9629090</v>
      </c>
      <c r="AA15" s="102">
        <f t="shared" si="1"/>
        <v>234397641</v>
      </c>
      <c r="AD15" s="37"/>
      <c r="AE15" s="37"/>
    </row>
    <row r="16" spans="2:31" ht="12.75">
      <c r="B16" s="94" t="s">
        <v>25</v>
      </c>
      <c r="C16" s="101">
        <v>3.5422579265170278</v>
      </c>
      <c r="D16" s="102">
        <f>ROUND(C16%*D25,0)</f>
        <v>139674933</v>
      </c>
      <c r="E16" s="101">
        <v>3.5422579265170278</v>
      </c>
      <c r="F16" s="95">
        <f>ROUND(E16%*F25,0)</f>
        <v>26756370</v>
      </c>
      <c r="G16" s="101">
        <v>3.5422579265170278</v>
      </c>
      <c r="H16" s="95">
        <f>ROUND(G16%*H25,0)</f>
        <v>1871515</v>
      </c>
      <c r="I16" s="101">
        <v>3.5422579265170278</v>
      </c>
      <c r="J16" s="95">
        <f>ROUND(I16%*J25,0)</f>
        <v>13212301</v>
      </c>
      <c r="K16" s="151" t="s">
        <v>25</v>
      </c>
      <c r="L16" s="101">
        <v>3.5422579265170278</v>
      </c>
      <c r="M16" s="95">
        <f>ROUND(L16%*M25,0)</f>
        <v>10289125</v>
      </c>
      <c r="N16" s="101">
        <v>3.5422579265170278</v>
      </c>
      <c r="O16" s="95">
        <f>ROUND(N16%*O25,0)</f>
        <v>0</v>
      </c>
      <c r="P16" s="101">
        <v>3.5422579265170278</v>
      </c>
      <c r="Q16" s="95">
        <f>ROUND(P16%*Q25,0)</f>
        <v>1261603</v>
      </c>
      <c r="R16" s="101">
        <v>3.5422579265170278</v>
      </c>
      <c r="S16" s="95">
        <f>ROUND(R16%*S25,0)</f>
        <v>328010</v>
      </c>
      <c r="T16" s="156" t="s">
        <v>25</v>
      </c>
      <c r="U16" s="163">
        <v>30567</v>
      </c>
      <c r="V16" s="88">
        <v>0.012761389938178212</v>
      </c>
      <c r="W16" s="162">
        <f>ROUND(V16*W25,0)+1</f>
        <v>2272643</v>
      </c>
      <c r="X16" s="101">
        <v>3.5422579265170278</v>
      </c>
      <c r="Y16" s="162">
        <f>ROUND(X16%*Y25,0)</f>
        <v>2703563</v>
      </c>
      <c r="Z16" s="170">
        <f t="shared" si="0"/>
        <v>4976206</v>
      </c>
      <c r="AA16" s="102">
        <f t="shared" si="1"/>
        <v>198370063</v>
      </c>
      <c r="AD16" s="37"/>
      <c r="AE16" s="37"/>
    </row>
    <row r="17" spans="2:31" ht="12.75">
      <c r="B17" s="94" t="s">
        <v>26</v>
      </c>
      <c r="C17" s="101">
        <v>6.0471542429620015</v>
      </c>
      <c r="D17" s="102">
        <f>ROUND(C17%*D25,0)</f>
        <v>238445614</v>
      </c>
      <c r="E17" s="101">
        <v>6.0471542429620015</v>
      </c>
      <c r="F17" s="95">
        <f>ROUND(E17%*F25,0)</f>
        <v>45677050</v>
      </c>
      <c r="G17" s="101">
        <v>6.0471542429620015</v>
      </c>
      <c r="H17" s="95">
        <f>ROUND(G17%*H25,0)</f>
        <v>3194951</v>
      </c>
      <c r="I17" s="101">
        <v>6.0471542429620015</v>
      </c>
      <c r="J17" s="95">
        <f>ROUND(I17%*J25,0)</f>
        <v>22555338</v>
      </c>
      <c r="K17" s="151" t="s">
        <v>26</v>
      </c>
      <c r="L17" s="101">
        <v>6.0471542429620015</v>
      </c>
      <c r="M17" s="95">
        <f>ROUND(L17%*M25,0)</f>
        <v>17565046</v>
      </c>
      <c r="N17" s="101">
        <v>6.0471542429620015</v>
      </c>
      <c r="O17" s="95">
        <f>ROUND(N17%*O25,0)</f>
        <v>0</v>
      </c>
      <c r="P17" s="101">
        <v>6.0471542429620015</v>
      </c>
      <c r="Q17" s="95">
        <f>ROUND(P17%*Q25,0)</f>
        <v>2153742</v>
      </c>
      <c r="R17" s="101">
        <v>6.0471542429620015</v>
      </c>
      <c r="S17" s="95">
        <f>ROUND(R17%*S25,0)</f>
        <v>559962</v>
      </c>
      <c r="T17" s="156" t="s">
        <v>26</v>
      </c>
      <c r="U17" s="163">
        <v>165729</v>
      </c>
      <c r="V17" s="88">
        <v>0.06919005440718215</v>
      </c>
      <c r="W17" s="162">
        <f>ROUND(V17*W25,0)</f>
        <v>12321874</v>
      </c>
      <c r="X17" s="101">
        <v>6.0471542429620015</v>
      </c>
      <c r="Y17" s="162">
        <f>ROUND(X17%*Y25,0)-1</f>
        <v>4615378</v>
      </c>
      <c r="Z17" s="170">
        <f t="shared" si="0"/>
        <v>16937252</v>
      </c>
      <c r="AA17" s="102">
        <f>D17+F17+H17+J17+M17+O17+Q17+S17+Z17</f>
        <v>347088955</v>
      </c>
      <c r="AD17" s="37"/>
      <c r="AE17" s="37"/>
    </row>
    <row r="18" spans="2:31" ht="12.75">
      <c r="B18" s="94" t="s">
        <v>27</v>
      </c>
      <c r="C18" s="101">
        <v>4.524756295995249</v>
      </c>
      <c r="D18" s="102">
        <f>ROUND(C18%*D25,0)</f>
        <v>178415871</v>
      </c>
      <c r="E18" s="101">
        <v>4.524756295995249</v>
      </c>
      <c r="F18" s="95">
        <f>ROUND(E18%*F25,0)</f>
        <v>34177650</v>
      </c>
      <c r="G18" s="101">
        <v>4.524756295995249</v>
      </c>
      <c r="H18" s="95">
        <f>ROUND(G18%*H25,0)</f>
        <v>2390608</v>
      </c>
      <c r="I18" s="101">
        <v>4.524756295995249</v>
      </c>
      <c r="J18" s="95">
        <f>ROUND(I18%*J25,0)</f>
        <v>16876931</v>
      </c>
      <c r="K18" s="151" t="s">
        <v>27</v>
      </c>
      <c r="L18" s="101">
        <v>4.524756295995249</v>
      </c>
      <c r="M18" s="95">
        <f>ROUND(L18%*M25,0)</f>
        <v>13142968</v>
      </c>
      <c r="N18" s="101">
        <v>4.524756295995249</v>
      </c>
      <c r="O18" s="95">
        <f>ROUND(N18%*O25,0)</f>
        <v>0</v>
      </c>
      <c r="P18" s="101">
        <v>4.524756295995249</v>
      </c>
      <c r="Q18" s="95">
        <f>ROUND(P18%*Q25,0)</f>
        <v>1611528</v>
      </c>
      <c r="R18" s="101">
        <v>4.524756295995249</v>
      </c>
      <c r="S18" s="95">
        <f>ROUND(R18%*S25,0)</f>
        <v>418989</v>
      </c>
      <c r="T18" s="156" t="s">
        <v>27</v>
      </c>
      <c r="U18" s="163">
        <v>138366</v>
      </c>
      <c r="V18" s="88">
        <v>0.05776629961023216</v>
      </c>
      <c r="W18" s="162">
        <f>ROUND(V18*W25,0)-1</f>
        <v>10287447</v>
      </c>
      <c r="X18" s="101">
        <v>4.524756295995249</v>
      </c>
      <c r="Y18" s="162">
        <f>ROUND(X18%*Y25,0)-1</f>
        <v>3453436</v>
      </c>
      <c r="Z18" s="170">
        <f t="shared" si="0"/>
        <v>13740883</v>
      </c>
      <c r="AA18" s="102">
        <f t="shared" si="1"/>
        <v>260775428</v>
      </c>
      <c r="AD18" s="37"/>
      <c r="AE18" s="37"/>
    </row>
    <row r="19" spans="2:31" ht="12.75">
      <c r="B19" s="94" t="s">
        <v>67</v>
      </c>
      <c r="C19" s="101">
        <v>4.32196358093931</v>
      </c>
      <c r="D19" s="102">
        <f>ROUND(C19%*D25,0)</f>
        <v>170419542</v>
      </c>
      <c r="E19" s="101">
        <v>4.32196358093931</v>
      </c>
      <c r="F19" s="95">
        <f>ROUND(E19%*F25,0)</f>
        <v>32645860</v>
      </c>
      <c r="G19" s="101">
        <v>4.32196358093931</v>
      </c>
      <c r="H19" s="95">
        <f>ROUND(G19%*H25,0)</f>
        <v>2283464</v>
      </c>
      <c r="I19" s="101">
        <v>4.32196358093931</v>
      </c>
      <c r="J19" s="95">
        <f>ROUND(I19%*J25,0)</f>
        <v>16120533</v>
      </c>
      <c r="K19" s="151" t="s">
        <v>67</v>
      </c>
      <c r="L19" s="101">
        <v>4.32196358093931</v>
      </c>
      <c r="M19" s="95">
        <f>ROUND(L19%*M25,0)</f>
        <v>12553920</v>
      </c>
      <c r="N19" s="101">
        <v>4.32196358093931</v>
      </c>
      <c r="O19" s="95">
        <f>ROUND(N19%*O25,0)</f>
        <v>0</v>
      </c>
      <c r="P19" s="101">
        <v>4.32196358093931</v>
      </c>
      <c r="Q19" s="95">
        <f>ROUND(P19%*Q25,0)</f>
        <v>1539302</v>
      </c>
      <c r="R19" s="101">
        <v>4.32196358093931</v>
      </c>
      <c r="S19" s="95">
        <f>ROUND(R19%*S25,0)</f>
        <v>400210</v>
      </c>
      <c r="T19" s="156" t="s">
        <v>28</v>
      </c>
      <c r="U19" s="163">
        <v>94375</v>
      </c>
      <c r="V19" s="88">
        <v>0.03940053572203908</v>
      </c>
      <c r="W19" s="162">
        <f>ROUND(V19*W25,0)</f>
        <v>7016737</v>
      </c>
      <c r="X19" s="101">
        <v>4.32196358093931</v>
      </c>
      <c r="Y19" s="162">
        <f>ROUND(X19%*Y25,0)</f>
        <v>3298659</v>
      </c>
      <c r="Z19" s="170">
        <f t="shared" si="0"/>
        <v>10315396</v>
      </c>
      <c r="AA19" s="102">
        <f t="shared" si="1"/>
        <v>246278227</v>
      </c>
      <c r="AD19" s="37"/>
      <c r="AE19" s="37"/>
    </row>
    <row r="20" spans="2:31" ht="12.75">
      <c r="B20" s="94" t="s">
        <v>29</v>
      </c>
      <c r="C20" s="101">
        <v>3.1916799312324913</v>
      </c>
      <c r="D20" s="102">
        <f>ROUND(C20%*D25,0)</f>
        <v>125851276</v>
      </c>
      <c r="E20" s="101">
        <v>3.1916799312324913</v>
      </c>
      <c r="F20" s="95">
        <f>ROUND(E20%*F25,0)</f>
        <v>24108286</v>
      </c>
      <c r="G20" s="101">
        <v>3.1916799312324913</v>
      </c>
      <c r="H20" s="95">
        <f>ROUND(G20%*H25,0)</f>
        <v>1686291</v>
      </c>
      <c r="I20" s="101">
        <v>3.1916799312324913</v>
      </c>
      <c r="J20" s="95">
        <f>ROUND(I20%*J25,0)</f>
        <v>11904677</v>
      </c>
      <c r="K20" s="151" t="s">
        <v>29</v>
      </c>
      <c r="L20" s="101">
        <v>3.1916799312324913</v>
      </c>
      <c r="M20" s="95">
        <f>ROUND(L20%*M25,0)</f>
        <v>9270808</v>
      </c>
      <c r="N20" s="101">
        <v>3.1916799312324913</v>
      </c>
      <c r="O20" s="95">
        <f>ROUND(N20%*O25,0)</f>
        <v>0</v>
      </c>
      <c r="P20" s="101">
        <v>3.1916799312324913</v>
      </c>
      <c r="Q20" s="95">
        <f>ROUND(P20%*Q25,0)</f>
        <v>1136742</v>
      </c>
      <c r="R20" s="101">
        <v>3.1916799312324913</v>
      </c>
      <c r="S20" s="95">
        <f>ROUND(R20%*S25,0)</f>
        <v>295547</v>
      </c>
      <c r="T20" s="156" t="s">
        <v>29</v>
      </c>
      <c r="U20" s="163">
        <v>48784</v>
      </c>
      <c r="V20" s="88">
        <v>0.020366789241472366</v>
      </c>
      <c r="W20" s="162">
        <f>ROUND(V20*W25,0)</f>
        <v>3627068</v>
      </c>
      <c r="X20" s="101">
        <v>3.1916799312324913</v>
      </c>
      <c r="Y20" s="162">
        <f>ROUND(X20%*Y25,0)</f>
        <v>2435991</v>
      </c>
      <c r="Z20" s="170">
        <f t="shared" si="0"/>
        <v>6063059</v>
      </c>
      <c r="AA20" s="102">
        <f t="shared" si="1"/>
        <v>180316686</v>
      </c>
      <c r="AD20" s="37"/>
      <c r="AE20" s="37"/>
    </row>
    <row r="21" spans="2:31" ht="12.75">
      <c r="B21" s="94" t="s">
        <v>30</v>
      </c>
      <c r="C21" s="101">
        <v>3.431692468969379</v>
      </c>
      <c r="D21" s="102">
        <f>ROUND(C21%*D25,0)</f>
        <v>135315222</v>
      </c>
      <c r="E21" s="101">
        <v>3.431692468969379</v>
      </c>
      <c r="F21" s="95">
        <f>ROUND(E21%*F25,0)</f>
        <v>25921216</v>
      </c>
      <c r="G21" s="101">
        <v>3.431692468969379</v>
      </c>
      <c r="H21" s="95">
        <f>ROUND(G21%*H25,0)</f>
        <v>1813099</v>
      </c>
      <c r="I21" s="101">
        <v>3.431692468969379</v>
      </c>
      <c r="J21" s="95">
        <f>ROUND(I21%*J25,0)</f>
        <v>12799902</v>
      </c>
      <c r="K21" s="151" t="s">
        <v>30</v>
      </c>
      <c r="L21" s="101">
        <v>3.431692468969379</v>
      </c>
      <c r="M21" s="95">
        <f>ROUND(L21%*M25,0)</f>
        <v>9967967</v>
      </c>
      <c r="N21" s="101">
        <v>3.431692468969379</v>
      </c>
      <c r="O21" s="95">
        <f>ROUND(N21%*O25,0)</f>
        <v>0</v>
      </c>
      <c r="P21" s="101">
        <v>3.431692468969379</v>
      </c>
      <c r="Q21" s="95">
        <f>ROUND(P21%*Q25,0)</f>
        <v>1222225</v>
      </c>
      <c r="R21" s="101">
        <v>3.431692468969379</v>
      </c>
      <c r="S21" s="95">
        <f>ROUND(R21%*S25,0)</f>
        <v>317772</v>
      </c>
      <c r="T21" s="156" t="s">
        <v>30</v>
      </c>
      <c r="U21" s="163">
        <v>58523</v>
      </c>
      <c r="V21" s="88">
        <v>0.024432715783426685</v>
      </c>
      <c r="W21" s="162">
        <f>ROUND(V21*W25,0)</f>
        <v>4351158</v>
      </c>
      <c r="X21" s="101">
        <v>3.431692468969379</v>
      </c>
      <c r="Y21" s="162">
        <f>ROUND(X21%*Y25,0)-1</f>
        <v>2619175</v>
      </c>
      <c r="Z21" s="170">
        <f t="shared" si="0"/>
        <v>6970333</v>
      </c>
      <c r="AA21" s="102">
        <f t="shared" si="1"/>
        <v>194327736</v>
      </c>
      <c r="AD21" s="37"/>
      <c r="AE21" s="37"/>
    </row>
    <row r="22" spans="2:31" ht="13.5" thickBot="1">
      <c r="B22" s="96" t="s">
        <v>31</v>
      </c>
      <c r="C22" s="104">
        <v>4.400758622201672</v>
      </c>
      <c r="D22" s="102">
        <f>ROUND(C22%*D25,0)</f>
        <v>173526513</v>
      </c>
      <c r="E22" s="104">
        <v>4.400758622201672</v>
      </c>
      <c r="F22" s="95">
        <f>ROUND(E22%*F25,0)</f>
        <v>33241036</v>
      </c>
      <c r="G22" s="104">
        <v>4.400758622201672</v>
      </c>
      <c r="H22" s="95">
        <f>ROUND(G22%*H25,0)</f>
        <v>2325095</v>
      </c>
      <c r="I22" s="154">
        <v>4.400758622201672</v>
      </c>
      <c r="J22" s="155">
        <f>ROUND(I22%*J25,0)+2</f>
        <v>16414433</v>
      </c>
      <c r="K22" s="153" t="s">
        <v>31</v>
      </c>
      <c r="L22" s="104">
        <v>4.400758622201672</v>
      </c>
      <c r="M22" s="95">
        <f>ROUND(L22%*M25,0)</f>
        <v>12782794</v>
      </c>
      <c r="N22" s="104">
        <v>4.400758622201672</v>
      </c>
      <c r="O22" s="95">
        <f>ROUND(N22%*O25,0)</f>
        <v>0</v>
      </c>
      <c r="P22" s="104">
        <v>4.400758622201672</v>
      </c>
      <c r="Q22" s="95">
        <f>ROUND(P22%*Q25,0)</f>
        <v>1567365</v>
      </c>
      <c r="R22" s="104">
        <v>4.400758622201672</v>
      </c>
      <c r="S22" s="97">
        <f>ROUND(R22%*S25,0)</f>
        <v>407507</v>
      </c>
      <c r="T22" s="156" t="s">
        <v>31</v>
      </c>
      <c r="U22" s="164">
        <v>59814</v>
      </c>
      <c r="V22" s="89">
        <v>0.024971694237648168</v>
      </c>
      <c r="W22" s="162">
        <f>ROUND(V22*W25,0)</f>
        <v>4447143</v>
      </c>
      <c r="X22" s="104">
        <v>4.400758622201672</v>
      </c>
      <c r="Y22" s="162">
        <f>ROUND(X22%*Y25,0)-1</f>
        <v>3358797</v>
      </c>
      <c r="Z22" s="170">
        <f t="shared" si="0"/>
        <v>7805940</v>
      </c>
      <c r="AA22" s="102">
        <f t="shared" si="1"/>
        <v>248070683</v>
      </c>
      <c r="AD22" s="37"/>
      <c r="AE22" s="37"/>
    </row>
    <row r="23" spans="2:31" ht="13.5" thickBot="1">
      <c r="B23" s="105" t="s">
        <v>0</v>
      </c>
      <c r="C23" s="106">
        <v>99.99999997799046</v>
      </c>
      <c r="D23" s="87">
        <f>SUM(D6:D22)</f>
        <v>3943104541</v>
      </c>
      <c r="E23" s="106">
        <v>99.99999997799046</v>
      </c>
      <c r="F23" s="87">
        <f>SUM(F6:F22)</f>
        <v>755347862</v>
      </c>
      <c r="G23" s="106">
        <v>99.99999997799046</v>
      </c>
      <c r="H23" s="87">
        <f>SUM(H6:H22)</f>
        <v>52833956</v>
      </c>
      <c r="I23" s="106">
        <v>99.99999997799046</v>
      </c>
      <c r="J23" s="107">
        <f>SUM(J6:J22)</f>
        <v>372990945</v>
      </c>
      <c r="K23" s="105" t="s">
        <v>0</v>
      </c>
      <c r="L23" s="106">
        <v>99.99999997799046</v>
      </c>
      <c r="M23" s="87">
        <f>SUM(M6:M22)</f>
        <v>290467969</v>
      </c>
      <c r="N23" s="106">
        <v>99.99999997799046</v>
      </c>
      <c r="O23" s="87">
        <f>SUM(O6:O22)</f>
        <v>0</v>
      </c>
      <c r="P23" s="106">
        <v>99.99999997799046</v>
      </c>
      <c r="Q23" s="87">
        <f>SUM(Q6:Q22)</f>
        <v>35615796</v>
      </c>
      <c r="R23" s="106">
        <v>99.99999997799046</v>
      </c>
      <c r="S23" s="107">
        <f>SUM(S6:S22)</f>
        <v>9259921</v>
      </c>
      <c r="T23" s="158" t="s">
        <v>40</v>
      </c>
      <c r="U23" s="107">
        <f>SUM(U6:U22)</f>
        <v>2395272</v>
      </c>
      <c r="V23" s="165">
        <f>SUM(V6:V22)</f>
        <v>1</v>
      </c>
      <c r="W23" s="166">
        <f>SUM(W6:W22)</f>
        <v>178087355</v>
      </c>
      <c r="X23" s="167">
        <v>99.99999997799046</v>
      </c>
      <c r="Y23" s="166">
        <f>SUM(Y6:Y22)</f>
        <v>76323151.9295814</v>
      </c>
      <c r="Z23" s="171">
        <f>SUM(Z6:Z22)</f>
        <v>254410506.9295814</v>
      </c>
      <c r="AA23" s="171">
        <f>SUM(AA6:AA22)</f>
        <v>5714031496.929582</v>
      </c>
      <c r="AD23" s="37"/>
      <c r="AE23" s="37"/>
    </row>
    <row r="24" spans="2:27" ht="12.75">
      <c r="B24" s="116" t="s">
        <v>136</v>
      </c>
      <c r="C24" s="108"/>
      <c r="D24" s="109"/>
      <c r="E24" s="109"/>
      <c r="F24" s="109"/>
      <c r="G24" s="109"/>
      <c r="H24" s="109"/>
      <c r="I24" s="109"/>
      <c r="J24" s="109"/>
      <c r="K24" s="116" t="s">
        <v>136</v>
      </c>
      <c r="L24" s="109"/>
      <c r="M24" s="109"/>
      <c r="N24" s="109"/>
      <c r="O24" s="109"/>
      <c r="P24" s="109"/>
      <c r="Q24" s="109"/>
      <c r="R24" s="109"/>
      <c r="S24" s="109"/>
      <c r="T24" s="116" t="s">
        <v>136</v>
      </c>
      <c r="U24" s="78"/>
      <c r="V24" s="78"/>
      <c r="W24" s="78"/>
      <c r="X24" s="78"/>
      <c r="Y24" s="78"/>
      <c r="Z24" s="78"/>
      <c r="AA24" s="78"/>
    </row>
    <row r="25" spans="2:27" ht="12.75">
      <c r="B25" s="79"/>
      <c r="C25" s="126" t="s">
        <v>37</v>
      </c>
      <c r="D25" s="80">
        <v>3943104541</v>
      </c>
      <c r="E25" s="80"/>
      <c r="F25" s="80">
        <v>755347862</v>
      </c>
      <c r="G25" s="80"/>
      <c r="H25" s="80">
        <v>52833956</v>
      </c>
      <c r="I25" s="80"/>
      <c r="J25" s="80">
        <v>372990945</v>
      </c>
      <c r="K25" s="80"/>
      <c r="L25" s="80"/>
      <c r="M25" s="80">
        <v>290467969</v>
      </c>
      <c r="N25" s="80"/>
      <c r="O25" s="81"/>
      <c r="P25" s="81"/>
      <c r="Q25" s="81">
        <v>35615796</v>
      </c>
      <c r="R25" s="81"/>
      <c r="S25" s="81">
        <v>9259921</v>
      </c>
      <c r="T25" s="82"/>
      <c r="U25" s="81"/>
      <c r="V25" s="81"/>
      <c r="W25" s="81">
        <v>178087355</v>
      </c>
      <c r="X25" s="81"/>
      <c r="Y25" s="81">
        <v>76323152.1</v>
      </c>
      <c r="Z25" s="81">
        <v>254410506.99999997</v>
      </c>
      <c r="AA25" s="81">
        <f>D25+F25+H25+J25+M25+O25+Q25+S25+W25+Y25</f>
        <v>5714031497.1</v>
      </c>
    </row>
    <row r="26" spans="2:28" ht="12.75">
      <c r="B26" s="83"/>
      <c r="C26" s="84"/>
      <c r="D26" s="127">
        <f>D25-D23</f>
        <v>0</v>
      </c>
      <c r="E26" s="127"/>
      <c r="F26" s="127">
        <f>F25-F23</f>
        <v>0</v>
      </c>
      <c r="G26" s="127"/>
      <c r="H26" s="127">
        <f>H25-H23</f>
        <v>0</v>
      </c>
      <c r="I26" s="127"/>
      <c r="J26" s="127">
        <f>J25-J23</f>
        <v>0</v>
      </c>
      <c r="K26" s="127"/>
      <c r="L26" s="127"/>
      <c r="M26" s="127">
        <f>M25-M23</f>
        <v>0</v>
      </c>
      <c r="N26" s="127"/>
      <c r="O26" s="127">
        <f>O25-O23</f>
        <v>0</v>
      </c>
      <c r="P26" s="127"/>
      <c r="Q26" s="127">
        <f>Q25-Q23</f>
        <v>0</v>
      </c>
      <c r="R26" s="127"/>
      <c r="S26" s="127">
        <f>S25-S23</f>
        <v>0</v>
      </c>
      <c r="T26" s="128"/>
      <c r="U26" s="128"/>
      <c r="V26" s="129"/>
      <c r="W26" s="127">
        <f>W25-W23</f>
        <v>0</v>
      </c>
      <c r="X26" s="127"/>
      <c r="Y26" s="127">
        <f>Y25-Y23</f>
        <v>0.17041859030723572</v>
      </c>
      <c r="Z26" s="127">
        <f>Z25-Z23</f>
        <v>0.07041856646537781</v>
      </c>
      <c r="AA26" s="127">
        <f>AA25-AA23</f>
        <v>0.17041873931884766</v>
      </c>
      <c r="AB26" s="2"/>
    </row>
    <row r="27" spans="4:28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2.75">
      <c r="W28" s="115"/>
    </row>
    <row r="29" ht="12.75">
      <c r="W29" s="2"/>
    </row>
  </sheetData>
  <sheetProtection/>
  <mergeCells count="18">
    <mergeCell ref="B3:J3"/>
    <mergeCell ref="K3:S3"/>
    <mergeCell ref="T3:AA3"/>
    <mergeCell ref="R4:S4"/>
    <mergeCell ref="U4:W4"/>
    <mergeCell ref="B4:B5"/>
    <mergeCell ref="C4:D4"/>
    <mergeCell ref="E4:F4"/>
    <mergeCell ref="G4:H4"/>
    <mergeCell ref="I4:J4"/>
    <mergeCell ref="T2:AA2"/>
    <mergeCell ref="X4:Y4"/>
    <mergeCell ref="K4:K5"/>
    <mergeCell ref="L4:M4"/>
    <mergeCell ref="N4:O4"/>
    <mergeCell ref="P4:Q4"/>
    <mergeCell ref="T4:T5"/>
    <mergeCell ref="AA4:A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2"/>
  <sheetViews>
    <sheetView showGridLines="0" zoomScale="90" zoomScaleNormal="90" workbookViewId="0" topLeftCell="A1">
      <selection activeCell="A4" sqref="A4:L27"/>
    </sheetView>
  </sheetViews>
  <sheetFormatPr defaultColWidth="11.421875" defaultRowHeight="12.75"/>
  <cols>
    <col min="1" max="1" width="16.57421875" style="242" customWidth="1"/>
    <col min="2" max="2" width="16.8515625" style="242" customWidth="1"/>
    <col min="3" max="3" width="14.7109375" style="242" customWidth="1"/>
    <col min="4" max="4" width="17.00390625" style="242" customWidth="1"/>
    <col min="5" max="5" width="16.57421875" style="242" customWidth="1"/>
    <col min="6" max="6" width="20.421875" style="242" customWidth="1"/>
    <col min="7" max="7" width="12.8515625" style="242" customWidth="1"/>
    <col min="8" max="9" width="15.00390625" style="242" customWidth="1"/>
    <col min="10" max="10" width="12.7109375" style="242" customWidth="1"/>
    <col min="11" max="11" width="14.28125" style="242" customWidth="1"/>
    <col min="12" max="12" width="16.140625" style="242" customWidth="1"/>
    <col min="13" max="13" width="19.28125" style="243" customWidth="1"/>
    <col min="14" max="14" width="14.421875" style="244" customWidth="1"/>
    <col min="15" max="15" width="11.421875" style="242" customWidth="1"/>
    <col min="16" max="16" width="19.28125" style="242" customWidth="1"/>
    <col min="17" max="16384" width="11.421875" style="242" customWidth="1"/>
  </cols>
  <sheetData>
    <row r="1" spans="1:14" s="179" customFormat="1" ht="12.75">
      <c r="A1" s="304" t="s">
        <v>106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77"/>
      <c r="N1" s="178"/>
    </row>
    <row r="2" spans="1:14" s="179" customFormat="1" ht="12.75" customHeight="1">
      <c r="A2" s="305" t="s">
        <v>130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264"/>
      <c r="N2" s="178"/>
    </row>
    <row r="3" spans="1:14" s="179" customFormat="1" ht="0.75" customHeight="1">
      <c r="A3" s="180"/>
      <c r="C3" s="181"/>
      <c r="D3" s="181"/>
      <c r="N3" s="182"/>
    </row>
    <row r="4" spans="1:14" s="179" customFormat="1" ht="33" customHeight="1">
      <c r="A4" s="299" t="s">
        <v>134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63"/>
      <c r="N4" s="182"/>
    </row>
    <row r="5" spans="1:14" s="179" customFormat="1" ht="32.25" customHeight="1">
      <c r="A5" s="183"/>
      <c r="B5" s="306" t="s">
        <v>107</v>
      </c>
      <c r="C5" s="307"/>
      <c r="D5" s="306" t="s">
        <v>108</v>
      </c>
      <c r="E5" s="307"/>
      <c r="F5" s="306" t="s">
        <v>109</v>
      </c>
      <c r="G5" s="308"/>
      <c r="H5" s="307"/>
      <c r="I5" s="301" t="s">
        <v>110</v>
      </c>
      <c r="J5" s="309" t="s">
        <v>111</v>
      </c>
      <c r="K5" s="310"/>
      <c r="L5" s="301" t="s">
        <v>112</v>
      </c>
      <c r="M5" s="301" t="s">
        <v>113</v>
      </c>
      <c r="N5" s="311" t="s">
        <v>114</v>
      </c>
    </row>
    <row r="6" spans="1:14" s="179" customFormat="1" ht="15" customHeight="1">
      <c r="A6" s="184" t="s">
        <v>115</v>
      </c>
      <c r="B6" s="301" t="s">
        <v>116</v>
      </c>
      <c r="C6" s="301" t="s">
        <v>117</v>
      </c>
      <c r="D6" s="301" t="s">
        <v>116</v>
      </c>
      <c r="E6" s="301" t="s">
        <v>117</v>
      </c>
      <c r="F6" s="301" t="s">
        <v>118</v>
      </c>
      <c r="G6" s="301" t="s">
        <v>119</v>
      </c>
      <c r="H6" s="301" t="s">
        <v>120</v>
      </c>
      <c r="I6" s="302"/>
      <c r="J6" s="301" t="s">
        <v>119</v>
      </c>
      <c r="K6" s="312" t="s">
        <v>120</v>
      </c>
      <c r="L6" s="302"/>
      <c r="M6" s="302"/>
      <c r="N6" s="311"/>
    </row>
    <row r="7" spans="1:14" s="179" customFormat="1" ht="15" customHeight="1">
      <c r="A7" s="184"/>
      <c r="B7" s="302"/>
      <c r="C7" s="302"/>
      <c r="D7" s="302"/>
      <c r="E7" s="302"/>
      <c r="F7" s="302"/>
      <c r="G7" s="302"/>
      <c r="H7" s="302"/>
      <c r="I7" s="302"/>
      <c r="J7" s="302"/>
      <c r="K7" s="313"/>
      <c r="L7" s="302" t="s">
        <v>121</v>
      </c>
      <c r="M7" s="302">
        <v>2018</v>
      </c>
      <c r="N7" s="311"/>
    </row>
    <row r="8" spans="1:14" s="179" customFormat="1" ht="15">
      <c r="A8" s="185"/>
      <c r="B8" s="303"/>
      <c r="C8" s="303"/>
      <c r="D8" s="303"/>
      <c r="E8" s="303"/>
      <c r="F8" s="303"/>
      <c r="G8" s="303"/>
      <c r="H8" s="303"/>
      <c r="I8" s="303"/>
      <c r="J8" s="303"/>
      <c r="K8" s="314"/>
      <c r="L8" s="303"/>
      <c r="M8" s="303"/>
      <c r="N8" s="311"/>
    </row>
    <row r="9" spans="1:16" s="196" customFormat="1" ht="22.5" customHeight="1">
      <c r="A9" s="186" t="s">
        <v>122</v>
      </c>
      <c r="B9" s="187">
        <v>2113617</v>
      </c>
      <c r="C9" s="188">
        <v>4227234</v>
      </c>
      <c r="D9" s="187">
        <v>5807894</v>
      </c>
      <c r="E9" s="188">
        <v>5807894</v>
      </c>
      <c r="F9" s="189">
        <v>160735366</v>
      </c>
      <c r="G9" s="190">
        <v>3.537710217243325</v>
      </c>
      <c r="H9" s="189">
        <v>76187725.03627765</v>
      </c>
      <c r="I9" s="189">
        <v>84454456.11764705</v>
      </c>
      <c r="J9" s="191">
        <v>2.2509276452295763</v>
      </c>
      <c r="K9" s="189">
        <v>16158573.95323339</v>
      </c>
      <c r="L9" s="188">
        <v>186835883</v>
      </c>
      <c r="M9" s="192">
        <v>186835883</v>
      </c>
      <c r="N9" s="193">
        <v>3.608445880148277</v>
      </c>
      <c r="O9" s="194"/>
      <c r="P9" s="195"/>
    </row>
    <row r="10" spans="1:16" s="196" customFormat="1" ht="22.5" customHeight="1">
      <c r="A10" s="186" t="s">
        <v>123</v>
      </c>
      <c r="B10" s="187">
        <v>7521053</v>
      </c>
      <c r="C10" s="188">
        <v>15042106</v>
      </c>
      <c r="D10" s="187">
        <v>22081224</v>
      </c>
      <c r="E10" s="188">
        <v>22081224</v>
      </c>
      <c r="F10" s="189">
        <v>348222915</v>
      </c>
      <c r="G10" s="190">
        <v>7.664223468242539</v>
      </c>
      <c r="H10" s="189">
        <v>165055845.2665052</v>
      </c>
      <c r="I10" s="189">
        <v>84454456.11764705</v>
      </c>
      <c r="J10" s="191">
        <v>11.597525130081863</v>
      </c>
      <c r="K10" s="189">
        <v>83254327.55960365</v>
      </c>
      <c r="L10" s="188">
        <v>369887959</v>
      </c>
      <c r="M10" s="197">
        <v>369887959</v>
      </c>
      <c r="N10" s="193">
        <v>7.1438133849802545</v>
      </c>
      <c r="O10" s="198"/>
      <c r="P10" s="195"/>
    </row>
    <row r="11" spans="1:16" s="196" customFormat="1" ht="22.5" customHeight="1">
      <c r="A11" s="186" t="s">
        <v>20</v>
      </c>
      <c r="B11" s="187">
        <v>4116531</v>
      </c>
      <c r="C11" s="188">
        <v>8233062</v>
      </c>
      <c r="D11" s="187">
        <v>6174000</v>
      </c>
      <c r="E11" s="188">
        <v>6174000</v>
      </c>
      <c r="F11" s="189">
        <v>201933807</v>
      </c>
      <c r="G11" s="190">
        <v>4.444468631942156</v>
      </c>
      <c r="H11" s="189">
        <v>95715571.16586751</v>
      </c>
      <c r="I11" s="189">
        <v>84454456.11764705</v>
      </c>
      <c r="J11" s="191">
        <v>5.8541561160750355</v>
      </c>
      <c r="K11" s="189">
        <v>42024813.51892771</v>
      </c>
      <c r="L11" s="188">
        <v>236601903</v>
      </c>
      <c r="M11" s="197">
        <v>236601903</v>
      </c>
      <c r="N11" s="193">
        <v>4.56959952449601</v>
      </c>
      <c r="O11" s="198"/>
      <c r="P11" s="195"/>
    </row>
    <row r="12" spans="1:16" s="196" customFormat="1" ht="22.5" customHeight="1">
      <c r="A12" s="186" t="s">
        <v>21</v>
      </c>
      <c r="B12" s="187">
        <v>108092554</v>
      </c>
      <c r="C12" s="188">
        <v>216185108</v>
      </c>
      <c r="D12" s="187">
        <v>268533837</v>
      </c>
      <c r="E12" s="188">
        <v>268533837</v>
      </c>
      <c r="F12" s="189">
        <v>1135871484</v>
      </c>
      <c r="G12" s="190">
        <v>25.000000027511916</v>
      </c>
      <c r="H12" s="189">
        <v>538397158.3424935</v>
      </c>
      <c r="I12" s="189">
        <v>84454456.11764705</v>
      </c>
      <c r="J12" s="191">
        <v>26.03059919877902</v>
      </c>
      <c r="K12" s="189">
        <v>186864008.308694</v>
      </c>
      <c r="L12" s="188">
        <v>1294434568</v>
      </c>
      <c r="M12" s="197">
        <v>1294434568</v>
      </c>
      <c r="N12" s="199">
        <v>25.00000004828363</v>
      </c>
      <c r="O12" s="198"/>
      <c r="P12" s="195"/>
    </row>
    <row r="13" spans="1:16" s="196" customFormat="1" ht="22.5" customHeight="1">
      <c r="A13" s="186" t="s">
        <v>22</v>
      </c>
      <c r="B13" s="187">
        <v>12096394</v>
      </c>
      <c r="C13" s="188">
        <v>24192788</v>
      </c>
      <c r="D13" s="187">
        <v>41259877</v>
      </c>
      <c r="E13" s="188">
        <v>41259877</v>
      </c>
      <c r="F13" s="189">
        <v>346611844</v>
      </c>
      <c r="G13" s="190">
        <v>7.628764549155593</v>
      </c>
      <c r="H13" s="189">
        <v>164292206.01637328</v>
      </c>
      <c r="I13" s="189">
        <v>84454456.11764705</v>
      </c>
      <c r="J13" s="191">
        <v>10.59085282353569</v>
      </c>
      <c r="K13" s="189">
        <v>76027800.77786903</v>
      </c>
      <c r="L13" s="188">
        <v>390227128</v>
      </c>
      <c r="M13" s="197">
        <v>390227128</v>
      </c>
      <c r="N13" s="193">
        <v>7.536632951571162</v>
      </c>
      <c r="O13" s="198"/>
      <c r="P13" s="195"/>
    </row>
    <row r="14" spans="1:16" s="196" customFormat="1" ht="22.5" customHeight="1">
      <c r="A14" s="186" t="s">
        <v>124</v>
      </c>
      <c r="B14" s="187">
        <v>4473567</v>
      </c>
      <c r="C14" s="188">
        <v>8947134</v>
      </c>
      <c r="D14" s="187">
        <v>21863871</v>
      </c>
      <c r="E14" s="188">
        <v>21863871</v>
      </c>
      <c r="F14" s="189">
        <v>244230483</v>
      </c>
      <c r="G14" s="190">
        <v>5.375398685261165</v>
      </c>
      <c r="H14" s="189">
        <v>115763974.95670791</v>
      </c>
      <c r="I14" s="189">
        <v>84454456.11764705</v>
      </c>
      <c r="J14" s="191">
        <v>6.04176938513753</v>
      </c>
      <c r="K14" s="189">
        <v>43371619.529853486</v>
      </c>
      <c r="L14" s="188">
        <v>274401056</v>
      </c>
      <c r="M14" s="197">
        <v>274401056</v>
      </c>
      <c r="N14" s="193">
        <v>5.299631656042949</v>
      </c>
      <c r="O14" s="198"/>
      <c r="P14" s="195"/>
    </row>
    <row r="15" spans="1:16" s="196" customFormat="1" ht="22.5" customHeight="1">
      <c r="A15" s="186" t="s">
        <v>125</v>
      </c>
      <c r="B15" s="187">
        <v>2521858</v>
      </c>
      <c r="C15" s="188">
        <v>5043716</v>
      </c>
      <c r="D15" s="187">
        <v>10091633</v>
      </c>
      <c r="E15" s="188">
        <v>10091633</v>
      </c>
      <c r="F15" s="189">
        <v>149589625</v>
      </c>
      <c r="G15" s="190">
        <v>3.2923976715621963</v>
      </c>
      <c r="H15" s="189">
        <v>70904701.94207218</v>
      </c>
      <c r="I15" s="189">
        <v>84454456.11764705</v>
      </c>
      <c r="J15" s="191">
        <v>0.5740939214420469</v>
      </c>
      <c r="K15" s="189">
        <v>4121207.1411459977</v>
      </c>
      <c r="L15" s="188">
        <v>174615714</v>
      </c>
      <c r="M15" s="197">
        <v>174615714</v>
      </c>
      <c r="N15" s="193">
        <v>3.3724322312992188</v>
      </c>
      <c r="O15" s="198"/>
      <c r="P15" s="195"/>
    </row>
    <row r="16" spans="1:16" s="196" customFormat="1" ht="22.5" customHeight="1">
      <c r="A16" s="186" t="s">
        <v>23</v>
      </c>
      <c r="B16" s="187">
        <v>6385957</v>
      </c>
      <c r="C16" s="188">
        <v>12771914</v>
      </c>
      <c r="D16" s="187">
        <v>20725029</v>
      </c>
      <c r="E16" s="188">
        <v>20725029</v>
      </c>
      <c r="F16" s="189">
        <v>299908782</v>
      </c>
      <c r="G16" s="190">
        <v>6.600852001185607</v>
      </c>
      <c r="H16" s="189">
        <v>142155198.2466692</v>
      </c>
      <c r="I16" s="189">
        <v>84454456.11764705</v>
      </c>
      <c r="J16" s="191">
        <v>11.611744237044789</v>
      </c>
      <c r="K16" s="189">
        <v>83356401.24993142</v>
      </c>
      <c r="L16" s="188">
        <v>343462999</v>
      </c>
      <c r="M16" s="197">
        <v>343462999</v>
      </c>
      <c r="N16" s="193">
        <v>6.633456185313833</v>
      </c>
      <c r="O16" s="198"/>
      <c r="P16" s="195"/>
    </row>
    <row r="17" spans="1:16" s="196" customFormat="1" ht="22.5" customHeight="1">
      <c r="A17" s="186" t="s">
        <v>24</v>
      </c>
      <c r="B17" s="187">
        <v>2336973</v>
      </c>
      <c r="C17" s="188">
        <v>4673946</v>
      </c>
      <c r="D17" s="187">
        <v>4399029</v>
      </c>
      <c r="E17" s="188">
        <v>4399029</v>
      </c>
      <c r="F17" s="189">
        <v>144428823</v>
      </c>
      <c r="G17" s="190">
        <v>3.1788108336501857</v>
      </c>
      <c r="H17" s="189">
        <v>68458508.71448672</v>
      </c>
      <c r="I17" s="189">
        <v>84454456.11764705</v>
      </c>
      <c r="J17" s="191">
        <v>0.9397548891831342</v>
      </c>
      <c r="K17" s="189">
        <v>6746151.484238208</v>
      </c>
      <c r="L17" s="188">
        <v>168732091</v>
      </c>
      <c r="M17" s="197">
        <v>168732091</v>
      </c>
      <c r="N17" s="193">
        <v>3.2587991602113933</v>
      </c>
      <c r="O17" s="198"/>
      <c r="P17" s="195"/>
    </row>
    <row r="18" spans="1:16" s="196" customFormat="1" ht="22.5" customHeight="1">
      <c r="A18" s="186" t="s">
        <v>126</v>
      </c>
      <c r="B18" s="187">
        <v>4576636</v>
      </c>
      <c r="C18" s="188">
        <v>9153272</v>
      </c>
      <c r="D18" s="187">
        <v>8906176</v>
      </c>
      <c r="E18" s="188">
        <v>8906176</v>
      </c>
      <c r="F18" s="189">
        <v>195808860</v>
      </c>
      <c r="G18" s="190">
        <v>4.309661413585656</v>
      </c>
      <c r="H18" s="189">
        <v>92812378.23757458</v>
      </c>
      <c r="I18" s="189">
        <v>84454456.11764705</v>
      </c>
      <c r="J18" s="191">
        <v>2.4847873435241166</v>
      </c>
      <c r="K18" s="189">
        <v>17837365.911554094</v>
      </c>
      <c r="L18" s="188">
        <v>213163648</v>
      </c>
      <c r="M18" s="197">
        <v>213163648</v>
      </c>
      <c r="N18" s="193">
        <v>4.116925908836139</v>
      </c>
      <c r="O18" s="198"/>
      <c r="P18" s="195"/>
    </row>
    <row r="19" spans="1:16" s="196" customFormat="1" ht="22.5" customHeight="1">
      <c r="A19" s="186" t="s">
        <v>25</v>
      </c>
      <c r="B19" s="187">
        <v>4620560</v>
      </c>
      <c r="C19" s="188">
        <v>9241120</v>
      </c>
      <c r="D19" s="187">
        <v>13847145</v>
      </c>
      <c r="E19" s="188">
        <v>13847145</v>
      </c>
      <c r="F19" s="189">
        <v>143386843</v>
      </c>
      <c r="G19" s="190">
        <v>3.155877341265173</v>
      </c>
      <c r="H19" s="189">
        <v>67964615.62979183</v>
      </c>
      <c r="I19" s="189">
        <v>84454456.11764705</v>
      </c>
      <c r="J19" s="191">
        <v>1.100698659551774</v>
      </c>
      <c r="K19" s="189">
        <v>7901507.0645588</v>
      </c>
      <c r="L19" s="188">
        <v>183408844</v>
      </c>
      <c r="M19" s="197">
        <v>183408844</v>
      </c>
      <c r="N19" s="193">
        <v>3.5422579265170278</v>
      </c>
      <c r="O19" s="198"/>
      <c r="P19" s="195"/>
    </row>
    <row r="20" spans="1:16" s="196" customFormat="1" ht="22.5" customHeight="1">
      <c r="A20" s="186" t="s">
        <v>26</v>
      </c>
      <c r="B20" s="187">
        <v>6189750</v>
      </c>
      <c r="C20" s="188">
        <v>12379500</v>
      </c>
      <c r="D20" s="187">
        <v>15713968</v>
      </c>
      <c r="E20" s="188">
        <v>15713968</v>
      </c>
      <c r="F20" s="189">
        <v>272614480</v>
      </c>
      <c r="G20" s="190">
        <v>6.000117181830887</v>
      </c>
      <c r="H20" s="189">
        <v>129217841.47458757</v>
      </c>
      <c r="I20" s="189">
        <v>84454456.11764705</v>
      </c>
      <c r="J20" s="191">
        <v>9.93783846363258</v>
      </c>
      <c r="K20" s="189">
        <v>71340053.10664544</v>
      </c>
      <c r="L20" s="188">
        <v>313105819</v>
      </c>
      <c r="M20" s="197">
        <v>313105819</v>
      </c>
      <c r="N20" s="193">
        <v>6.0471542429620015</v>
      </c>
      <c r="O20" s="198"/>
      <c r="P20" s="195"/>
    </row>
    <row r="21" spans="1:16" s="196" customFormat="1" ht="22.5" customHeight="1">
      <c r="A21" s="186" t="s">
        <v>27</v>
      </c>
      <c r="B21" s="187">
        <v>7641747</v>
      </c>
      <c r="C21" s="188">
        <v>15283494</v>
      </c>
      <c r="D21" s="187">
        <v>18746231</v>
      </c>
      <c r="E21" s="188">
        <v>18746231</v>
      </c>
      <c r="F21" s="189">
        <v>213190549</v>
      </c>
      <c r="G21" s="190">
        <v>4.692224257709493</v>
      </c>
      <c r="H21" s="189">
        <v>101051208.15505579</v>
      </c>
      <c r="I21" s="189">
        <v>84454456.11764705</v>
      </c>
      <c r="J21" s="191">
        <v>2.0539645103907094</v>
      </c>
      <c r="K21" s="189">
        <v>14744648.72684971</v>
      </c>
      <c r="L21" s="188">
        <v>234280038</v>
      </c>
      <c r="M21" s="197">
        <v>234280038</v>
      </c>
      <c r="N21" s="193">
        <v>4.524756295995249</v>
      </c>
      <c r="O21" s="198"/>
      <c r="P21" s="195"/>
    </row>
    <row r="22" spans="1:16" s="196" customFormat="1" ht="22.5" customHeight="1">
      <c r="A22" s="186" t="s">
        <v>28</v>
      </c>
      <c r="B22" s="187">
        <v>5830595</v>
      </c>
      <c r="C22" s="188">
        <v>11661190</v>
      </c>
      <c r="D22" s="187">
        <v>20597165</v>
      </c>
      <c r="E22" s="188">
        <v>20597165</v>
      </c>
      <c r="F22" s="189">
        <v>193983483</v>
      </c>
      <c r="G22" s="190">
        <v>4.269485719686275</v>
      </c>
      <c r="H22" s="189">
        <v>91947159.06133215</v>
      </c>
      <c r="I22" s="189">
        <v>84454456.11764705</v>
      </c>
      <c r="J22" s="191">
        <v>2.1062506432005224</v>
      </c>
      <c r="K22" s="189">
        <v>15119991.464110274</v>
      </c>
      <c r="L22" s="188">
        <v>223779962</v>
      </c>
      <c r="M22" s="197">
        <v>223779962</v>
      </c>
      <c r="N22" s="193">
        <v>4.32196358093931</v>
      </c>
      <c r="O22" s="198"/>
      <c r="P22" s="195"/>
    </row>
    <row r="23" spans="1:16" s="196" customFormat="1" ht="22.5" customHeight="1">
      <c r="A23" s="186" t="s">
        <v>29</v>
      </c>
      <c r="B23" s="187">
        <v>1370127</v>
      </c>
      <c r="C23" s="188">
        <v>2740254</v>
      </c>
      <c r="D23" s="187">
        <v>2700830</v>
      </c>
      <c r="E23" s="188">
        <v>2700830</v>
      </c>
      <c r="F23" s="189">
        <v>142400060</v>
      </c>
      <c r="G23" s="190">
        <v>3.134158709030236</v>
      </c>
      <c r="H23" s="189">
        <v>67496885.63517153</v>
      </c>
      <c r="I23" s="189">
        <v>84454456.11764705</v>
      </c>
      <c r="J23" s="191">
        <v>1.0955305085254494</v>
      </c>
      <c r="K23" s="189">
        <v>7864406.826913522</v>
      </c>
      <c r="L23" s="188">
        <v>165256833</v>
      </c>
      <c r="M23" s="197">
        <v>165256833</v>
      </c>
      <c r="N23" s="193">
        <v>3.1916799312324913</v>
      </c>
      <c r="O23" s="198"/>
      <c r="P23" s="195"/>
    </row>
    <row r="24" spans="1:16" s="196" customFormat="1" ht="22.5" customHeight="1">
      <c r="A24" s="186" t="s">
        <v>30</v>
      </c>
      <c r="B24" s="187">
        <v>2042899</v>
      </c>
      <c r="C24" s="188">
        <v>4085798</v>
      </c>
      <c r="D24" s="187">
        <v>8656716</v>
      </c>
      <c r="E24" s="188">
        <v>8656716</v>
      </c>
      <c r="F24" s="189">
        <v>152597376</v>
      </c>
      <c r="G24" s="190">
        <v>3.3585968641134105</v>
      </c>
      <c r="H24" s="189">
        <v>72330360.22666892</v>
      </c>
      <c r="I24" s="189">
        <v>84454456.11764705</v>
      </c>
      <c r="J24" s="191">
        <v>1.1362509873266824</v>
      </c>
      <c r="K24" s="189">
        <v>8156724.027564228</v>
      </c>
      <c r="L24" s="188">
        <v>177684054</v>
      </c>
      <c r="M24" s="197">
        <v>177684054</v>
      </c>
      <c r="N24" s="193">
        <v>3.431692468969379</v>
      </c>
      <c r="O24" s="198"/>
      <c r="P24" s="195"/>
    </row>
    <row r="25" spans="1:16" s="196" customFormat="1" ht="22.5" customHeight="1" thickBot="1">
      <c r="A25" s="186" t="s">
        <v>31</v>
      </c>
      <c r="B25" s="187">
        <v>2949380</v>
      </c>
      <c r="C25" s="188">
        <v>5898760</v>
      </c>
      <c r="D25" s="187">
        <v>10695979</v>
      </c>
      <c r="E25" s="188">
        <v>10695979</v>
      </c>
      <c r="F25" s="189">
        <v>197971151</v>
      </c>
      <c r="G25" s="190">
        <v>4.3572524270241875</v>
      </c>
      <c r="H25" s="189">
        <v>93837292.89236446</v>
      </c>
      <c r="I25" s="189">
        <v>84454456.11764705</v>
      </c>
      <c r="J25" s="191">
        <v>4.593255537339478</v>
      </c>
      <c r="K25" s="189">
        <v>32973276.348306984</v>
      </c>
      <c r="L25" s="188">
        <v>227859763</v>
      </c>
      <c r="M25" s="200">
        <v>227859763</v>
      </c>
      <c r="N25" s="193">
        <v>4.400758622201672</v>
      </c>
      <c r="O25" s="198"/>
      <c r="P25" s="195"/>
    </row>
    <row r="26" spans="1:16" s="196" customFormat="1" ht="24.75" customHeight="1" thickBot="1">
      <c r="A26" s="201" t="s">
        <v>0</v>
      </c>
      <c r="B26" s="202">
        <v>184880198</v>
      </c>
      <c r="C26" s="202">
        <v>369760396</v>
      </c>
      <c r="D26" s="202">
        <v>500800604</v>
      </c>
      <c r="E26" s="202">
        <v>500800604</v>
      </c>
      <c r="F26" s="202">
        <v>4543485931</v>
      </c>
      <c r="G26" s="203">
        <v>100</v>
      </c>
      <c r="H26" s="202">
        <v>2153588631</v>
      </c>
      <c r="I26" s="202">
        <v>1435725754.0000005</v>
      </c>
      <c r="J26" s="203">
        <v>99.99999999999999</v>
      </c>
      <c r="K26" s="202">
        <v>717862876.9999999</v>
      </c>
      <c r="L26" s="204">
        <f>SUM(L9:L25)</f>
        <v>5177738262</v>
      </c>
      <c r="M26" s="205">
        <v>5177738262</v>
      </c>
      <c r="N26" s="206">
        <v>99.99999999999999</v>
      </c>
      <c r="O26" s="198"/>
      <c r="P26" s="198"/>
    </row>
    <row r="27" spans="1:15" s="196" customFormat="1" ht="15.75" customHeight="1">
      <c r="A27" s="207" t="s">
        <v>135</v>
      </c>
      <c r="B27" s="208"/>
      <c r="C27" s="208"/>
      <c r="D27" s="208"/>
      <c r="E27" s="208"/>
      <c r="F27" s="208"/>
      <c r="G27" s="209"/>
      <c r="H27" s="208"/>
      <c r="I27" s="208"/>
      <c r="J27" s="208"/>
      <c r="K27" s="208"/>
      <c r="L27" s="208"/>
      <c r="M27" s="208"/>
      <c r="N27" s="210"/>
      <c r="O27" s="198"/>
    </row>
    <row r="28" spans="2:14" s="211" customFormat="1" ht="12.75">
      <c r="B28" s="212"/>
      <c r="C28" s="213"/>
      <c r="D28" s="214"/>
      <c r="E28" s="214"/>
      <c r="F28" s="214"/>
      <c r="G28" s="212"/>
      <c r="H28" s="212" t="s">
        <v>127</v>
      </c>
      <c r="I28" s="212" t="s">
        <v>128</v>
      </c>
      <c r="J28" s="212"/>
      <c r="K28" s="212" t="s">
        <v>129</v>
      </c>
      <c r="L28" s="212"/>
      <c r="M28" s="212"/>
      <c r="N28" s="215"/>
    </row>
    <row r="29" spans="2:14" s="216" customFormat="1" ht="16.5" customHeight="1">
      <c r="B29" s="217"/>
      <c r="C29" s="218">
        <v>369760396</v>
      </c>
      <c r="D29" s="218"/>
      <c r="E29" s="218">
        <v>500800604</v>
      </c>
      <c r="F29" s="219"/>
      <c r="G29" s="219"/>
      <c r="H29" s="218">
        <v>2153588631</v>
      </c>
      <c r="I29" s="218">
        <v>1435725754</v>
      </c>
      <c r="J29" s="219"/>
      <c r="K29" s="245">
        <v>717862877</v>
      </c>
      <c r="L29" s="214"/>
      <c r="M29" s="220"/>
      <c r="N29" s="221"/>
    </row>
    <row r="30" spans="1:14" s="196" customFormat="1" ht="14.25">
      <c r="A30" s="222"/>
      <c r="B30" s="223"/>
      <c r="C30" s="224"/>
      <c r="D30" s="223"/>
      <c r="E30" s="225"/>
      <c r="F30" s="223"/>
      <c r="G30" s="226"/>
      <c r="H30" s="208"/>
      <c r="I30" s="227"/>
      <c r="J30" s="208"/>
      <c r="K30" s="208"/>
      <c r="L30" s="228"/>
      <c r="M30" s="208"/>
      <c r="N30" s="210"/>
    </row>
    <row r="31" spans="1:14" s="234" customFormat="1" ht="15.75">
      <c r="A31" s="229"/>
      <c r="B31" s="230"/>
      <c r="C31" s="179"/>
      <c r="D31" s="179"/>
      <c r="E31" s="179"/>
      <c r="F31" s="179"/>
      <c r="G31" s="231"/>
      <c r="H31" s="179"/>
      <c r="I31" s="179"/>
      <c r="J31" s="179"/>
      <c r="K31" s="179"/>
      <c r="L31" s="232"/>
      <c r="M31" s="233"/>
      <c r="N31" s="182"/>
    </row>
    <row r="32" spans="1:14" s="234" customFormat="1" ht="15.75">
      <c r="A32" s="229"/>
      <c r="B32" s="230"/>
      <c r="C32" s="179"/>
      <c r="D32" s="179"/>
      <c r="E32" s="179"/>
      <c r="F32" s="179"/>
      <c r="G32" s="231"/>
      <c r="H32" s="179"/>
      <c r="I32" s="179"/>
      <c r="J32" s="179"/>
      <c r="K32" s="179"/>
      <c r="L32" s="232"/>
      <c r="M32" s="233"/>
      <c r="N32" s="182"/>
    </row>
    <row r="33" spans="1:14" s="234" customFormat="1" ht="25.5" customHeight="1">
      <c r="A33" s="235"/>
      <c r="B33" s="236"/>
      <c r="C33" s="179"/>
      <c r="D33" s="237"/>
      <c r="E33" s="238"/>
      <c r="F33" s="237"/>
      <c r="G33" s="239"/>
      <c r="H33" s="238"/>
      <c r="I33" s="179"/>
      <c r="J33" s="179"/>
      <c r="K33" s="179"/>
      <c r="L33" s="179"/>
      <c r="M33" s="179"/>
      <c r="N33" s="182"/>
    </row>
    <row r="34" spans="1:14" s="234" customFormat="1" ht="15">
      <c r="A34" s="235"/>
      <c r="B34" s="230"/>
      <c r="C34" s="179"/>
      <c r="D34" s="179"/>
      <c r="E34" s="179"/>
      <c r="F34" s="179"/>
      <c r="G34" s="240"/>
      <c r="H34" s="241"/>
      <c r="I34" s="179"/>
      <c r="J34" s="179"/>
      <c r="K34" s="179"/>
      <c r="L34" s="179"/>
      <c r="M34" s="179"/>
      <c r="N34" s="182"/>
    </row>
    <row r="35" spans="1:14" s="234" customFormat="1" ht="15">
      <c r="A35" s="229"/>
      <c r="B35" s="230"/>
      <c r="C35" s="179"/>
      <c r="D35" s="179"/>
      <c r="E35" s="179"/>
      <c r="F35" s="179"/>
      <c r="G35" s="231"/>
      <c r="H35" s="179"/>
      <c r="I35" s="179"/>
      <c r="J35" s="179"/>
      <c r="K35" s="179"/>
      <c r="L35" s="179"/>
      <c r="M35" s="179"/>
      <c r="N35" s="182"/>
    </row>
    <row r="36" spans="1:14" s="234" customFormat="1" ht="15">
      <c r="A36" s="235"/>
      <c r="B36" s="236"/>
      <c r="C36" s="179"/>
      <c r="D36" s="179"/>
      <c r="E36" s="179"/>
      <c r="F36" s="179"/>
      <c r="G36" s="231"/>
      <c r="H36" s="179"/>
      <c r="I36" s="179"/>
      <c r="J36" s="179"/>
      <c r="K36" s="179"/>
      <c r="L36" s="179"/>
      <c r="M36" s="179"/>
      <c r="N36" s="182"/>
    </row>
    <row r="37" spans="1:14" s="234" customFormat="1" ht="15">
      <c r="A37" s="235"/>
      <c r="B37" s="236"/>
      <c r="C37" s="179"/>
      <c r="D37" s="179"/>
      <c r="E37" s="179"/>
      <c r="F37" s="179"/>
      <c r="G37" s="231"/>
      <c r="H37" s="179"/>
      <c r="I37" s="179"/>
      <c r="J37" s="179"/>
      <c r="K37" s="179"/>
      <c r="L37" s="179"/>
      <c r="M37" s="179"/>
      <c r="N37" s="182"/>
    </row>
    <row r="38" spans="1:14" s="234" customFormat="1" ht="15">
      <c r="A38" s="179"/>
      <c r="B38" s="179"/>
      <c r="C38" s="179"/>
      <c r="D38" s="179"/>
      <c r="E38" s="179"/>
      <c r="F38" s="179"/>
      <c r="G38" s="231"/>
      <c r="H38" s="179"/>
      <c r="I38" s="179"/>
      <c r="J38" s="179"/>
      <c r="K38" s="179"/>
      <c r="L38" s="179"/>
      <c r="M38" s="179"/>
      <c r="N38" s="182"/>
    </row>
    <row r="39" spans="1:14" s="234" customFormat="1" ht="15">
      <c r="A39" s="179"/>
      <c r="B39" s="179"/>
      <c r="C39" s="179"/>
      <c r="D39" s="179"/>
      <c r="E39" s="179"/>
      <c r="F39" s="179"/>
      <c r="G39" s="231"/>
      <c r="H39" s="179"/>
      <c r="I39" s="179"/>
      <c r="J39" s="179"/>
      <c r="K39" s="179"/>
      <c r="L39" s="179"/>
      <c r="M39" s="179"/>
      <c r="N39" s="182"/>
    </row>
    <row r="40" spans="1:14" s="234" customFormat="1" ht="15">
      <c r="A40" s="179"/>
      <c r="B40" s="179"/>
      <c r="C40" s="179"/>
      <c r="D40" s="179"/>
      <c r="E40" s="179"/>
      <c r="F40" s="179"/>
      <c r="G40" s="231"/>
      <c r="H40" s="179"/>
      <c r="I40" s="179"/>
      <c r="J40" s="179"/>
      <c r="K40" s="179"/>
      <c r="L40" s="179"/>
      <c r="M40" s="179"/>
      <c r="N40" s="182"/>
    </row>
    <row r="41" spans="1:14" s="234" customFormat="1" ht="15">
      <c r="A41" s="179"/>
      <c r="B41" s="179"/>
      <c r="C41" s="179"/>
      <c r="D41" s="179"/>
      <c r="E41" s="179"/>
      <c r="F41" s="179"/>
      <c r="G41" s="231"/>
      <c r="H41" s="179"/>
      <c r="I41" s="179"/>
      <c r="J41" s="179"/>
      <c r="K41" s="179"/>
      <c r="L41" s="179"/>
      <c r="M41" s="179"/>
      <c r="N41" s="182"/>
    </row>
    <row r="42" spans="1:14" s="234" customFormat="1" ht="15">
      <c r="A42" s="179"/>
      <c r="B42" s="179"/>
      <c r="C42" s="179"/>
      <c r="D42" s="179"/>
      <c r="E42" s="179"/>
      <c r="F42" s="179"/>
      <c r="G42" s="231"/>
      <c r="H42" s="179"/>
      <c r="I42" s="179"/>
      <c r="J42" s="179"/>
      <c r="K42" s="179"/>
      <c r="L42" s="179"/>
      <c r="M42" s="179"/>
      <c r="N42" s="182"/>
    </row>
    <row r="43" spans="1:14" s="234" customFormat="1" ht="15">
      <c r="A43" s="179"/>
      <c r="B43" s="179"/>
      <c r="C43" s="179"/>
      <c r="D43" s="179"/>
      <c r="E43" s="179"/>
      <c r="F43" s="179"/>
      <c r="G43" s="231"/>
      <c r="H43" s="179"/>
      <c r="I43" s="179"/>
      <c r="J43" s="179"/>
      <c r="K43" s="179"/>
      <c r="L43" s="179"/>
      <c r="M43" s="179"/>
      <c r="N43" s="182"/>
    </row>
    <row r="44" spans="1:14" s="234" customFormat="1" ht="15">
      <c r="A44" s="179"/>
      <c r="B44" s="179"/>
      <c r="C44" s="179"/>
      <c r="D44" s="179"/>
      <c r="E44" s="179"/>
      <c r="F44" s="179"/>
      <c r="G44" s="231"/>
      <c r="H44" s="179"/>
      <c r="I44" s="179"/>
      <c r="J44" s="179"/>
      <c r="K44" s="179"/>
      <c r="L44" s="179"/>
      <c r="M44" s="179"/>
      <c r="N44" s="182"/>
    </row>
    <row r="45" spans="1:14" s="234" customFormat="1" ht="15">
      <c r="A45" s="179"/>
      <c r="B45" s="179"/>
      <c r="C45" s="179"/>
      <c r="D45" s="179"/>
      <c r="E45" s="179"/>
      <c r="F45" s="179"/>
      <c r="G45" s="231"/>
      <c r="H45" s="179"/>
      <c r="I45" s="179"/>
      <c r="J45" s="179"/>
      <c r="K45" s="179"/>
      <c r="L45" s="179"/>
      <c r="M45" s="179"/>
      <c r="N45" s="182"/>
    </row>
    <row r="46" spans="1:14" s="234" customFormat="1" ht="15">
      <c r="A46" s="179"/>
      <c r="B46" s="179"/>
      <c r="C46" s="179"/>
      <c r="D46" s="179"/>
      <c r="E46" s="179"/>
      <c r="F46" s="179"/>
      <c r="G46" s="231"/>
      <c r="H46" s="179"/>
      <c r="I46" s="179"/>
      <c r="J46" s="179"/>
      <c r="K46" s="179"/>
      <c r="L46" s="179"/>
      <c r="M46" s="179"/>
      <c r="N46" s="182"/>
    </row>
    <row r="47" spans="1:14" s="234" customFormat="1" ht="15">
      <c r="A47" s="179"/>
      <c r="B47" s="179"/>
      <c r="C47" s="179"/>
      <c r="D47" s="179"/>
      <c r="E47" s="179"/>
      <c r="F47" s="179"/>
      <c r="G47" s="231"/>
      <c r="H47" s="179"/>
      <c r="I47" s="179"/>
      <c r="J47" s="179"/>
      <c r="K47" s="179"/>
      <c r="L47" s="179"/>
      <c r="M47" s="179"/>
      <c r="N47" s="182"/>
    </row>
    <row r="48" spans="1:14" s="234" customFormat="1" ht="15">
      <c r="A48" s="179"/>
      <c r="B48" s="179"/>
      <c r="C48" s="179"/>
      <c r="D48" s="179"/>
      <c r="E48" s="179"/>
      <c r="F48" s="179"/>
      <c r="G48" s="231"/>
      <c r="H48" s="179"/>
      <c r="I48" s="179"/>
      <c r="J48" s="179"/>
      <c r="K48" s="179"/>
      <c r="L48" s="179"/>
      <c r="M48" s="179"/>
      <c r="N48" s="182"/>
    </row>
    <row r="49" spans="1:14" s="234" customFormat="1" ht="15">
      <c r="A49" s="179"/>
      <c r="B49" s="179"/>
      <c r="C49" s="179"/>
      <c r="D49" s="179"/>
      <c r="E49" s="179"/>
      <c r="F49" s="179"/>
      <c r="G49" s="231"/>
      <c r="H49" s="179"/>
      <c r="I49" s="179"/>
      <c r="J49" s="179"/>
      <c r="K49" s="179"/>
      <c r="L49" s="179"/>
      <c r="M49" s="179"/>
      <c r="N49" s="182"/>
    </row>
    <row r="50" spans="1:14" s="234" customFormat="1" ht="15">
      <c r="A50" s="179"/>
      <c r="B50" s="179"/>
      <c r="C50" s="179"/>
      <c r="D50" s="179"/>
      <c r="E50" s="179"/>
      <c r="F50" s="179"/>
      <c r="G50" s="231"/>
      <c r="H50" s="179"/>
      <c r="I50" s="179"/>
      <c r="J50" s="179"/>
      <c r="K50" s="179"/>
      <c r="L50" s="179"/>
      <c r="M50" s="179"/>
      <c r="N50" s="182"/>
    </row>
    <row r="51" spans="1:14" ht="15">
      <c r="A51" s="179"/>
      <c r="B51" s="179"/>
      <c r="C51" s="179"/>
      <c r="D51" s="179"/>
      <c r="E51" s="179"/>
      <c r="F51" s="179"/>
      <c r="G51" s="231"/>
      <c r="H51" s="179"/>
      <c r="I51" s="179"/>
      <c r="J51" s="179"/>
      <c r="K51" s="179"/>
      <c r="L51" s="179"/>
      <c r="M51" s="179"/>
      <c r="N51" s="182"/>
    </row>
    <row r="52" spans="1:14" ht="15">
      <c r="A52" s="179"/>
      <c r="B52" s="179"/>
      <c r="C52" s="179"/>
      <c r="D52" s="179"/>
      <c r="E52" s="179"/>
      <c r="F52" s="179"/>
      <c r="G52" s="231"/>
      <c r="H52" s="179"/>
      <c r="I52" s="179"/>
      <c r="J52" s="179"/>
      <c r="K52" s="179"/>
      <c r="L52" s="179"/>
      <c r="M52" s="179"/>
      <c r="N52" s="182"/>
    </row>
  </sheetData>
  <sheetProtection/>
  <mergeCells count="22">
    <mergeCell ref="M7:M8"/>
    <mergeCell ref="M5:M6"/>
    <mergeCell ref="N5:N8"/>
    <mergeCell ref="B6:B8"/>
    <mergeCell ref="C6:C8"/>
    <mergeCell ref="D6:D8"/>
    <mergeCell ref="E6:E8"/>
    <mergeCell ref="F6:F8"/>
    <mergeCell ref="L7:L8"/>
    <mergeCell ref="G6:G8"/>
    <mergeCell ref="H6:H8"/>
    <mergeCell ref="L5:L6"/>
    <mergeCell ref="A4:L4"/>
    <mergeCell ref="J6:J8"/>
    <mergeCell ref="A1:L1"/>
    <mergeCell ref="A2:L2"/>
    <mergeCell ref="B5:C5"/>
    <mergeCell ref="D5:E5"/>
    <mergeCell ref="F5:H5"/>
    <mergeCell ref="I5:I8"/>
    <mergeCell ref="J5:K5"/>
    <mergeCell ref="K6:K8"/>
  </mergeCells>
  <printOptions horizontalCentered="1"/>
  <pageMargins left="0.15748031496062992" right="0.1968503937007874" top="0.9055118110236221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L25"/>
  <sheetViews>
    <sheetView showGridLines="0"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11.421875" style="246" customWidth="1"/>
    <col min="2" max="2" width="24.421875" style="246" customWidth="1"/>
    <col min="3" max="3" width="23.140625" style="246" customWidth="1"/>
    <col min="4" max="4" width="18.57421875" style="246" customWidth="1"/>
    <col min="5" max="9" width="11.421875" style="246" customWidth="1"/>
    <col min="10" max="10" width="23.421875" style="246" customWidth="1"/>
    <col min="11" max="16384" width="11.421875" style="246" customWidth="1"/>
  </cols>
  <sheetData>
    <row r="1" spans="2:4" ht="15.75">
      <c r="B1" s="247"/>
      <c r="C1" s="247"/>
      <c r="D1" s="247"/>
    </row>
    <row r="2" spans="2:4" ht="23.25">
      <c r="B2" s="315" t="s">
        <v>131</v>
      </c>
      <c r="C2" s="315"/>
      <c r="D2" s="315"/>
    </row>
    <row r="3" spans="2:4" ht="12.75">
      <c r="B3" s="316" t="s">
        <v>38</v>
      </c>
      <c r="C3" s="316" t="s">
        <v>132</v>
      </c>
      <c r="D3" s="316" t="s">
        <v>133</v>
      </c>
    </row>
    <row r="4" spans="2:4" ht="12.75">
      <c r="B4" s="317"/>
      <c r="C4" s="317"/>
      <c r="D4" s="317"/>
    </row>
    <row r="5" spans="2:4" ht="51" customHeight="1">
      <c r="B5" s="318"/>
      <c r="C5" s="318"/>
      <c r="D5" s="318"/>
    </row>
    <row r="6" spans="2:6" ht="16.5" customHeight="1">
      <c r="B6" s="248" t="s">
        <v>122</v>
      </c>
      <c r="C6" s="249">
        <v>186835883</v>
      </c>
      <c r="D6" s="250">
        <f>C6/C$23*100</f>
        <v>3.608445880148277</v>
      </c>
      <c r="E6" s="251"/>
      <c r="F6" s="252"/>
    </row>
    <row r="7" spans="2:6" ht="16.5" customHeight="1">
      <c r="B7" s="248" t="s">
        <v>123</v>
      </c>
      <c r="C7" s="249">
        <v>369887959</v>
      </c>
      <c r="D7" s="250">
        <f aca="true" t="shared" si="0" ref="D7:D22">C7/C$23*100</f>
        <v>7.1438133849802545</v>
      </c>
      <c r="E7" s="251"/>
      <c r="F7" s="252"/>
    </row>
    <row r="8" spans="2:6" ht="16.5" customHeight="1">
      <c r="B8" s="248" t="s">
        <v>20</v>
      </c>
      <c r="C8" s="249">
        <v>236601903</v>
      </c>
      <c r="D8" s="250">
        <f t="shared" si="0"/>
        <v>4.56959952449601</v>
      </c>
      <c r="E8" s="251"/>
      <c r="F8" s="252"/>
    </row>
    <row r="9" spans="2:6" ht="16.5" customHeight="1">
      <c r="B9" s="248" t="s">
        <v>21</v>
      </c>
      <c r="C9" s="249">
        <v>1294434568</v>
      </c>
      <c r="D9" s="250">
        <f t="shared" si="0"/>
        <v>25.00000004828363</v>
      </c>
      <c r="E9" s="251"/>
      <c r="F9" s="252"/>
    </row>
    <row r="10" spans="2:6" ht="16.5" customHeight="1">
      <c r="B10" s="248" t="s">
        <v>22</v>
      </c>
      <c r="C10" s="249">
        <v>390227128</v>
      </c>
      <c r="D10" s="250">
        <f t="shared" si="0"/>
        <v>7.536632951571162</v>
      </c>
      <c r="E10" s="251"/>
      <c r="F10" s="252"/>
    </row>
    <row r="11" spans="2:6" ht="16.5" customHeight="1">
      <c r="B11" s="248" t="s">
        <v>124</v>
      </c>
      <c r="C11" s="249">
        <v>274401056</v>
      </c>
      <c r="D11" s="250">
        <f t="shared" si="0"/>
        <v>5.299631656042949</v>
      </c>
      <c r="E11" s="251"/>
      <c r="F11" s="252"/>
    </row>
    <row r="12" spans="2:6" ht="16.5" customHeight="1">
      <c r="B12" s="248" t="s">
        <v>125</v>
      </c>
      <c r="C12" s="249">
        <v>174615714</v>
      </c>
      <c r="D12" s="250">
        <f t="shared" si="0"/>
        <v>3.3724322312992188</v>
      </c>
      <c r="E12" s="251"/>
      <c r="F12" s="252"/>
    </row>
    <row r="13" spans="2:6" ht="16.5" customHeight="1">
      <c r="B13" s="248" t="s">
        <v>23</v>
      </c>
      <c r="C13" s="249">
        <v>343462999</v>
      </c>
      <c r="D13" s="250">
        <f t="shared" si="0"/>
        <v>6.633456185313833</v>
      </c>
      <c r="E13" s="251"/>
      <c r="F13" s="252"/>
    </row>
    <row r="14" spans="2:6" ht="16.5" customHeight="1">
      <c r="B14" s="248" t="s">
        <v>24</v>
      </c>
      <c r="C14" s="249">
        <v>168732091</v>
      </c>
      <c r="D14" s="250">
        <f t="shared" si="0"/>
        <v>3.2587991602113933</v>
      </c>
      <c r="E14" s="251"/>
      <c r="F14" s="252"/>
    </row>
    <row r="15" spans="2:6" ht="16.5" customHeight="1">
      <c r="B15" s="248" t="s">
        <v>39</v>
      </c>
      <c r="C15" s="249">
        <v>213163648</v>
      </c>
      <c r="D15" s="250">
        <f t="shared" si="0"/>
        <v>4.116925908836139</v>
      </c>
      <c r="E15" s="251"/>
      <c r="F15" s="252"/>
    </row>
    <row r="16" spans="2:6" ht="16.5" customHeight="1">
      <c r="B16" s="248" t="s">
        <v>25</v>
      </c>
      <c r="C16" s="249">
        <v>183408844</v>
      </c>
      <c r="D16" s="250">
        <f t="shared" si="0"/>
        <v>3.5422579265170278</v>
      </c>
      <c r="E16" s="251"/>
      <c r="F16" s="252"/>
    </row>
    <row r="17" spans="2:10" ht="16.5" customHeight="1">
      <c r="B17" s="248" t="s">
        <v>26</v>
      </c>
      <c r="C17" s="249">
        <v>313105819</v>
      </c>
      <c r="D17" s="250">
        <f t="shared" si="0"/>
        <v>6.0471542429620015</v>
      </c>
      <c r="E17" s="251"/>
      <c r="F17" s="252"/>
      <c r="J17" s="253"/>
    </row>
    <row r="18" spans="2:10" ht="16.5" customHeight="1">
      <c r="B18" s="248" t="s">
        <v>27</v>
      </c>
      <c r="C18" s="249">
        <v>234280038</v>
      </c>
      <c r="D18" s="250">
        <f t="shared" si="0"/>
        <v>4.524756295995249</v>
      </c>
      <c r="E18" s="251"/>
      <c r="F18" s="252"/>
      <c r="J18" s="253"/>
    </row>
    <row r="19" spans="2:12" ht="16.5" customHeight="1">
      <c r="B19" s="248" t="s">
        <v>28</v>
      </c>
      <c r="C19" s="249">
        <v>223779962</v>
      </c>
      <c r="D19" s="250">
        <f t="shared" si="0"/>
        <v>4.32196358093931</v>
      </c>
      <c r="E19" s="251"/>
      <c r="F19" s="252"/>
      <c r="J19" s="254"/>
      <c r="K19" s="255"/>
      <c r="L19" s="256"/>
    </row>
    <row r="20" spans="2:6" ht="16.5" customHeight="1">
      <c r="B20" s="248" t="s">
        <v>29</v>
      </c>
      <c r="C20" s="249">
        <v>165256833</v>
      </c>
      <c r="D20" s="250">
        <f t="shared" si="0"/>
        <v>3.1916799312324913</v>
      </c>
      <c r="E20" s="251"/>
      <c r="F20" s="252"/>
    </row>
    <row r="21" spans="2:6" ht="16.5" customHeight="1">
      <c r="B21" s="248" t="s">
        <v>30</v>
      </c>
      <c r="C21" s="249">
        <v>177684054</v>
      </c>
      <c r="D21" s="250">
        <f t="shared" si="0"/>
        <v>3.431692468969379</v>
      </c>
      <c r="E21" s="251"/>
      <c r="F21" s="252"/>
    </row>
    <row r="22" spans="2:6" ht="16.5" customHeight="1">
      <c r="B22" s="248" t="s">
        <v>31</v>
      </c>
      <c r="C22" s="249">
        <v>227859763</v>
      </c>
      <c r="D22" s="250">
        <f t="shared" si="0"/>
        <v>4.400758622201672</v>
      </c>
      <c r="E22" s="251"/>
      <c r="F22" s="252"/>
    </row>
    <row r="23" spans="2:5" ht="16.5" customHeight="1">
      <c r="B23" s="257" t="s">
        <v>0</v>
      </c>
      <c r="C23" s="258">
        <f>SUM(C6:C22)</f>
        <v>5177738262</v>
      </c>
      <c r="D23" s="259">
        <f>SUM(D6:D22)</f>
        <v>99.99999999999999</v>
      </c>
      <c r="E23" s="251"/>
    </row>
    <row r="24" spans="2:4" ht="15">
      <c r="B24" s="260"/>
      <c r="C24" s="261"/>
      <c r="D24" s="261"/>
    </row>
    <row r="25" ht="15">
      <c r="C25" s="262"/>
    </row>
  </sheetData>
  <sheetProtection/>
  <mergeCells count="4">
    <mergeCell ref="B2:D2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Coordinación de Programas Municipales</dc:creator>
  <cp:keywords/>
  <dc:description/>
  <cp:lastModifiedBy>HP_User</cp:lastModifiedBy>
  <cp:lastPrinted>2017-01-30T20:23:01Z</cp:lastPrinted>
  <dcterms:created xsi:type="dcterms:W3CDTF">1998-05-26T16:50:07Z</dcterms:created>
  <dcterms:modified xsi:type="dcterms:W3CDTF">2020-04-16T17:53:13Z</dcterms:modified>
  <cp:category/>
  <cp:version/>
  <cp:contentType/>
  <cp:contentStatus/>
</cp:coreProperties>
</file>