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3" firstSheet="4" activeTab="8"/>
  </bookViews>
  <sheets>
    <sheet name="DATOS CONEVAL" sheetId="1" r:id="rId1"/>
    <sheet name="Componente Pobreza PASO 1" sheetId="2" r:id="rId2"/>
    <sheet name="Componente Incremento PASO 2" sheetId="3" r:id="rId3"/>
    <sheet name="Asignación Monetaria Zit PASO 3" sheetId="4" r:id="rId4"/>
    <sheet name="Componente eit PASO 4" sheetId="5" r:id="rId5"/>
    <sheet name="Asignación Monetaria eit PASO 5" sheetId="6" r:id="rId6"/>
    <sheet name="Linea Basal 2013 PASO 6" sheetId="7" r:id="rId7"/>
    <sheet name="Asignación 2019 PASO 7 " sheetId="8" r:id="rId8"/>
    <sheet name="Calendario Fondo III" sheetId="9" r:id="rId9"/>
    <sheet name="Obtención de Datos " sheetId="10" r:id="rId10"/>
  </sheets>
  <externalReferences>
    <externalReference r:id="rId13"/>
  </externalReferences>
  <definedNames>
    <definedName name="_xlnm.Print_Area" localSheetId="7">'Asignación 2019 PASO 7 '!$A$5:$F$23</definedName>
    <definedName name="_xlnm.Print_Area" localSheetId="5">'Asignación Monetaria eit PASO 5'!$A$1:$B$5</definedName>
    <definedName name="_xlnm.Print_Area" localSheetId="3">'Asignación Monetaria Zit PASO 3'!$A$4:$D$24</definedName>
    <definedName name="_xlnm.Print_Area" localSheetId="4">'Componente eit PASO 4'!$A$5:$E$25</definedName>
    <definedName name="_xlnm.Print_Area" localSheetId="2">'Componente Incremento PASO 2'!$A$1:$C$5</definedName>
    <definedName name="_xlnm.Print_Area" localSheetId="1">'Componente Pobreza PASO 1'!$A$1:$F$25</definedName>
    <definedName name="_xlnm.Print_Area" localSheetId="6">'Linea Basal 2013 PASO 6'!$A$1:$B$27</definedName>
    <definedName name="_xlnm.Print_Area" localSheetId="9">'Obtención de Datos '!$A$1:$C$5</definedName>
    <definedName name="DISTRIBUCION_POR_TIPO_DE_GASTO">'[1]HOJA2'!$A$1:$G$40</definedName>
  </definedNames>
  <calcPr fullCalcOnLoad="1"/>
</workbook>
</file>

<file path=xl/comments1.xml><?xml version="1.0" encoding="utf-8"?>
<comments xmlns="http://schemas.openxmlformats.org/spreadsheetml/2006/main">
  <authors>
    <author>hestrada</author>
  </authors>
  <commentList>
    <comment ref="D1" authorId="0">
      <text>
        <r>
          <rPr>
            <sz val="8"/>
            <rFont val="Tahoma"/>
            <family val="2"/>
          </rPr>
          <t>Datos tomados del Link: http://coneval.org.mx/Medicion/Paginas/AE_pobreza_municipal.aspx</t>
        </r>
      </text>
    </comment>
  </commentList>
</comments>
</file>

<file path=xl/sharedStrings.xml><?xml version="1.0" encoding="utf-8"?>
<sst xmlns="http://schemas.openxmlformats.org/spreadsheetml/2006/main" count="259" uniqueCount="98">
  <si>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</si>
  <si>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</si>
  <si>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</si>
  <si>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</si>
  <si>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</si>
  <si>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</si>
  <si>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</si>
  <si>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</si>
  <si>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</si>
  <si>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</si>
  <si>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</si>
  <si>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</si>
  <si>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</si>
  <si>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</si>
  <si>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</si>
  <si>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</si>
  <si>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</si>
  <si>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</si>
  <si>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Municipio</t>
  </si>
  <si>
    <t xml:space="preserve">Centro </t>
  </si>
  <si>
    <t>TOTAL</t>
  </si>
  <si>
    <t>Miles de Personas en Pobreza Extrema 2010</t>
  </si>
  <si>
    <r>
      <t>Componente e</t>
    </r>
    <r>
      <rPr>
        <b/>
        <vertAlign val="subscript"/>
        <sz val="12"/>
        <color indexed="8"/>
        <rFont val="Times New Roman"/>
        <family val="1"/>
      </rPr>
      <t>i,t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(eficacia)</t>
    </r>
  </si>
  <si>
    <t>Desarrollo de la Fórmula</t>
  </si>
  <si>
    <r>
      <t>Componente Z</t>
    </r>
    <r>
      <rPr>
        <b/>
        <vertAlign val="subscript"/>
        <sz val="12"/>
        <color indexed="8"/>
        <rFont val="Times New Roman"/>
        <family val="1"/>
      </rPr>
      <t>i,t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(Pobreza)</t>
    </r>
  </si>
  <si>
    <t>Estado de Tabasco</t>
  </si>
  <si>
    <t>Asignación 2013</t>
  </si>
  <si>
    <t>Fondo para la Infraestructura Social Municipal 2013</t>
  </si>
  <si>
    <t>∆F2013t</t>
  </si>
  <si>
    <t>FISM 2013 DEL ESTADO DE TABASCO</t>
  </si>
  <si>
    <t>PASO 3</t>
  </si>
  <si>
    <t>PASO 4</t>
  </si>
  <si>
    <t>Clave Municipio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</si>
  <si>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</si>
  <si>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</si>
  <si>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</si>
  <si>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</si>
  <si>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</si>
  <si>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</si>
  <si>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</si>
  <si>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</si>
  <si>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</si>
  <si>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</si>
  <si>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</si>
  <si>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</si>
  <si>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</si>
  <si>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</si>
  <si>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</si>
  <si>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</si>
  <si>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</si>
  <si>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</si>
  <si>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</si>
  <si>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</si>
  <si>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</si>
  <si>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</si>
  <si>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</si>
  <si>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</si>
  <si>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</si>
  <si>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</si>
  <si>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</si>
  <si>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-Diario Oficial de la Federación de fecha 21 de diciembre de 2016 mediante el cual la Secretaría de Hacienda y Crédito Público da a conocer la distribución, calendarización y fechas de pago mensuales de estos recursos a las entidades federativas y municipios.</t>
  </si>
  <si>
    <t>Información CONEVAL 2010-2015</t>
  </si>
  <si>
    <t>Miles de Personas en Pobreza Extrema 2015</t>
  </si>
  <si>
    <t>FISM 2018 DEL ESTADO DE TABASCO</t>
  </si>
  <si>
    <t>FONDO III "FONDO PARA LA INFRAESTRUCTURA SOCIAL MUNICIPAL Y DE LAS DEMARCACIONES TERRITORIALES DEL DISTRITO FEDERAL (FISMDF)" DE 2018</t>
  </si>
  <si>
    <t>Asignación FISMDF 2018</t>
  </si>
  <si>
    <t>Información CONEVAL 2015</t>
  </si>
  <si>
    <r>
      <t>F</t>
    </r>
    <r>
      <rPr>
        <b/>
        <vertAlign val="sub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,2013</t>
    </r>
  </si>
  <si>
    <t>∆F2013,t</t>
  </si>
  <si>
    <t>ei,t</t>
  </si>
  <si>
    <r>
      <t>Z</t>
    </r>
    <r>
      <rPr>
        <b/>
        <vertAlign val="subscript"/>
        <sz val="11"/>
        <color indexed="8"/>
        <rFont val="Calibri"/>
        <family val="2"/>
      </rPr>
      <t>it</t>
    </r>
  </si>
  <si>
    <t>(0.8zit+0.2eit)</t>
  </si>
  <si>
    <t>0.8*zit</t>
  </si>
  <si>
    <t>0.2*eit</t>
  </si>
  <si>
    <t>a</t>
  </si>
  <si>
    <t>(1-a)</t>
  </si>
  <si>
    <t>total</t>
  </si>
  <si>
    <t>zit</t>
  </si>
  <si>
    <t>eit</t>
  </si>
  <si>
    <t>carencias 2015</t>
  </si>
  <si>
    <t>poblacion Pobreza Extrema 2015</t>
  </si>
  <si>
    <t>Fuente: estimaciones del CONEVAL con base en el MCS-ENIGH 2010, la muestra del Censo de Población y Vivienda 2010, el Modelo Estadístico 2015 para la continuidad del MCS-ENIGH y la Encuesta Intercensal 2015.</t>
  </si>
  <si>
    <t>Cifras redondeadas y ajustadas a las ministraciones mensuales que enviará la S.H.C.P. de acuerdo al calendario publicado.</t>
  </si>
  <si>
    <r>
      <t>PPE</t>
    </r>
    <r>
      <rPr>
        <b/>
        <vertAlign val="subscript"/>
        <sz val="11"/>
        <color indexed="9"/>
        <rFont val="Calibri"/>
        <family val="2"/>
      </rPr>
      <t>it</t>
    </r>
  </si>
  <si>
    <r>
      <rPr>
        <b/>
        <sz val="11"/>
        <color indexed="9"/>
        <rFont val="Calibri"/>
        <family val="2"/>
      </rPr>
      <t>CPPE</t>
    </r>
    <r>
      <rPr>
        <b/>
        <vertAlign val="subscript"/>
        <sz val="11"/>
        <color indexed="9"/>
        <rFont val="Calibri"/>
        <family val="2"/>
      </rPr>
      <t>it</t>
    </r>
  </si>
  <si>
    <r>
      <t>PPE</t>
    </r>
    <r>
      <rPr>
        <b/>
        <vertAlign val="subscript"/>
        <sz val="11"/>
        <color indexed="9"/>
        <rFont val="Arial"/>
        <family val="2"/>
      </rPr>
      <t>it</t>
    </r>
    <r>
      <rPr>
        <b/>
        <sz val="11"/>
        <color indexed="9"/>
        <rFont val="Arial"/>
        <family val="2"/>
      </rPr>
      <t>-1</t>
    </r>
  </si>
  <si>
    <r>
      <t>e</t>
    </r>
    <r>
      <rPr>
        <b/>
        <vertAlign val="subscript"/>
        <sz val="12"/>
        <color indexed="9"/>
        <rFont val="Arial"/>
        <family val="2"/>
      </rPr>
      <t>it</t>
    </r>
  </si>
  <si>
    <r>
      <t>Asignación e</t>
    </r>
    <r>
      <rPr>
        <b/>
        <vertAlign val="subscript"/>
        <sz val="11"/>
        <color indexed="9"/>
        <rFont val="Arial"/>
        <family val="2"/>
      </rPr>
      <t>it</t>
    </r>
  </si>
  <si>
    <t>(1)                              Personas en Pobreza Extrema 2015 (Personas)</t>
  </si>
  <si>
    <t>(2)                          Carencias promedio de personas en pobreza extrema 2015 (Carencias)</t>
  </si>
  <si>
    <t>(3)</t>
  </si>
  <si>
    <t>(4)</t>
  </si>
  <si>
    <t>(5)</t>
  </si>
  <si>
    <t>FISM 2019 DEL ESTADO DE TABASCO</t>
  </si>
  <si>
    <r>
      <t>Z</t>
    </r>
    <r>
      <rPr>
        <b/>
        <vertAlign val="subscript"/>
        <sz val="11"/>
        <color indexed="9"/>
        <rFont val="Times New Roman"/>
        <family val="1"/>
      </rPr>
      <t>it</t>
    </r>
  </si>
  <si>
    <r>
      <t>Asignación Z</t>
    </r>
    <r>
      <rPr>
        <b/>
        <vertAlign val="subscript"/>
        <sz val="11"/>
        <color indexed="9"/>
        <rFont val="Times New Roman"/>
        <family val="1"/>
      </rPr>
      <t>it</t>
    </r>
  </si>
  <si>
    <t>CALENDARIO DE MINISTRACIÓN DE LOS RECURSOS DEL FONDO III "FONDO PARA LA INFRAESTRUCTURA SOCIAL MUNICIPAL Y DE LAS DEMARCACIONES TERRITORIALES DEL DISTRITO FEDERAL (FISMDF)" DE 2019</t>
  </si>
  <si>
    <t xml:space="preserve">Secretaría de Finanzas con base en lo dispuesto en el artículo 34 de la Ley de Coordinación Fiscal.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</si>
</sst>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-[$€-2]* #,##0.00_-;\-[$€-2]* #,##0.00_-;_-[$€-2]* &quot;-&quot;??_-"/>
    <numFmt numFmtId="167" formatCode="0.000"/>
    <numFmt numFmtId="168" formatCode="#,##0.000000"/>
    <numFmt numFmtId="169" formatCode="[$-80A]dddd\,\ dd&quot; de &quot;mmmm&quot; de &quot;yyyy"/>
    <numFmt numFmtId="170" formatCode="[$-80A]hh:mm:ss\ AM/PM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00000"/>
    <numFmt numFmtId="184" formatCode="0.0000000"/>
    <numFmt numFmtId="185" formatCode="#,##0.0000000000"/>
    <numFmt numFmtId="186" formatCode="#,##0.00000000"/>
    <numFmt numFmtId="187" formatCode="0.0000"/>
    <numFmt numFmtId="188" formatCode="#,##0.0000000"/>
    <numFmt numFmtId="189" formatCode="0.0000000000%"/>
    <numFmt numFmtId="190" formatCode="#,##0.00000"/>
    <numFmt numFmtId="191" formatCode="#,##0.00000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9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b/>
      <vertAlign val="subscript"/>
      <sz val="12"/>
      <color indexed="9"/>
      <name val="Arial"/>
      <family val="2"/>
    </font>
    <font>
      <b/>
      <vertAlign val="subscript"/>
      <sz val="11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4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Myriad Pro"/>
      <family val="2"/>
    </font>
    <font>
      <b/>
      <sz val="14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9"/>
      <name val="Times New Roman"/>
      <family val="0"/>
    </font>
    <font>
      <b/>
      <vertAlign val="subscript"/>
      <sz val="12"/>
      <color indexed="9"/>
      <name val="Calibri"/>
      <family val="0"/>
    </font>
    <font>
      <b/>
      <vertAlign val="subscript"/>
      <sz val="10"/>
      <color indexed="9"/>
      <name val="Calibri"/>
      <family val="0"/>
    </font>
    <font>
      <b/>
      <sz val="8"/>
      <color indexed="9"/>
      <name val="Calibri"/>
      <family val="0"/>
    </font>
    <font>
      <b/>
      <vertAlign val="subscript"/>
      <sz val="12"/>
      <color indexed="9"/>
      <name val="Times New Roman"/>
      <family val="0"/>
    </font>
    <font>
      <sz val="12"/>
      <color indexed="9"/>
      <name val="Calibri"/>
      <family val="0"/>
    </font>
    <font>
      <b/>
      <sz val="16"/>
      <color indexed="9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"/>
      <color theme="1"/>
      <name val="Times New Roman"/>
      <family val="1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vertAlign val="subscript"/>
      <sz val="14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Myriad Pro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1" applyNumberFormat="0" applyAlignment="0" applyProtection="0"/>
    <xf numFmtId="0" fontId="66" fillId="40" borderId="2" applyNumberFormat="0" applyAlignment="0" applyProtection="0"/>
    <xf numFmtId="0" fontId="67" fillId="41" borderId="3" applyNumberFormat="0" applyAlignment="0" applyProtection="0"/>
    <xf numFmtId="0" fontId="68" fillId="0" borderId="4" applyNumberFormat="0" applyFill="0" applyAlignment="0" applyProtection="0"/>
    <xf numFmtId="0" fontId="6" fillId="42" borderId="5" applyNumberFormat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71" fillId="49" borderId="2" applyNumberFormat="0" applyAlignment="0" applyProtection="0"/>
    <xf numFmtId="16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5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15" fillId="39" borderId="13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40" borderId="1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70" fillId="0" borderId="16" applyNumberFormat="0" applyFill="0" applyAlignment="0" applyProtection="0"/>
    <xf numFmtId="0" fontId="81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1" fillId="0" borderId="18" xfId="0" applyFont="1" applyBorder="1" applyAlignment="1">
      <alignment/>
    </xf>
    <xf numFmtId="0" fontId="8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81" fillId="54" borderId="18" xfId="0" applyFont="1" applyFill="1" applyBorder="1" applyAlignment="1">
      <alignment horizontal="center" vertical="center"/>
    </xf>
    <xf numFmtId="0" fontId="81" fillId="54" borderId="18" xfId="0" applyFont="1" applyFill="1" applyBorder="1" applyAlignment="1">
      <alignment horizontal="center" vertical="center" wrapText="1"/>
    </xf>
    <xf numFmtId="185" fontId="0" fillId="0" borderId="18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top" wrapText="1"/>
    </xf>
    <xf numFmtId="3" fontId="81" fillId="0" borderId="18" xfId="0" applyNumberFormat="1" applyFont="1" applyBorder="1" applyAlignment="1">
      <alignment/>
    </xf>
    <xf numFmtId="0" fontId="84" fillId="54" borderId="20" xfId="0" applyFont="1" applyFill="1" applyBorder="1" applyAlignment="1">
      <alignment vertical="center"/>
    </xf>
    <xf numFmtId="0" fontId="84" fillId="54" borderId="21" xfId="0" applyFont="1" applyFill="1" applyBorder="1" applyAlignment="1">
      <alignment/>
    </xf>
    <xf numFmtId="0" fontId="85" fillId="54" borderId="20" xfId="0" applyFont="1" applyFill="1" applyBorder="1" applyAlignment="1">
      <alignment horizontal="center"/>
    </xf>
    <xf numFmtId="0" fontId="86" fillId="54" borderId="22" xfId="0" applyFont="1" applyFill="1" applyBorder="1" applyAlignment="1">
      <alignment horizontal="center" vertical="center"/>
    </xf>
    <xf numFmtId="0" fontId="86" fillId="54" borderId="22" xfId="0" applyFont="1" applyFill="1" applyBorder="1" applyAlignment="1">
      <alignment horizontal="center"/>
    </xf>
    <xf numFmtId="0" fontId="87" fillId="0" borderId="18" xfId="0" applyFont="1" applyBorder="1" applyAlignment="1">
      <alignment horizontal="left"/>
    </xf>
    <xf numFmtId="0" fontId="86" fillId="54" borderId="18" xfId="0" applyFont="1" applyFill="1" applyBorder="1" applyAlignment="1">
      <alignment horizontal="left" vertical="center"/>
    </xf>
    <xf numFmtId="0" fontId="87" fillId="0" borderId="20" xfId="0" applyFont="1" applyBorder="1" applyAlignment="1">
      <alignment horizontal="left"/>
    </xf>
    <xf numFmtId="3" fontId="87" fillId="0" borderId="20" xfId="0" applyNumberFormat="1" applyFont="1" applyBorder="1" applyAlignment="1">
      <alignment horizontal="right"/>
    </xf>
    <xf numFmtId="3" fontId="86" fillId="54" borderId="18" xfId="0" applyNumberFormat="1" applyFont="1" applyFill="1" applyBorder="1" applyAlignment="1">
      <alignment horizontal="right" vertical="center"/>
    </xf>
    <xf numFmtId="3" fontId="87" fillId="0" borderId="18" xfId="0" applyNumberFormat="1" applyFont="1" applyBorder="1" applyAlignment="1">
      <alignment horizontal="right"/>
    </xf>
    <xf numFmtId="0" fontId="0" fillId="54" borderId="21" xfId="0" applyFill="1" applyBorder="1" applyAlignment="1">
      <alignment/>
    </xf>
    <xf numFmtId="172" fontId="0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0" fontId="88" fillId="0" borderId="0" xfId="0" applyFont="1" applyAlignment="1">
      <alignment/>
    </xf>
    <xf numFmtId="0" fontId="22" fillId="55" borderId="18" xfId="0" applyFont="1" applyFill="1" applyBorder="1" applyAlignment="1">
      <alignment horizontal="center" vertical="center" wrapText="1"/>
    </xf>
    <xf numFmtId="3" fontId="84" fillId="0" borderId="0" xfId="0" applyNumberFormat="1" applyFont="1" applyFill="1" applyBorder="1" applyAlignment="1">
      <alignment/>
    </xf>
    <xf numFmtId="3" fontId="84" fillId="0" borderId="23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 vertical="center"/>
    </xf>
    <xf numFmtId="3" fontId="87" fillId="0" borderId="18" xfId="0" applyNumberFormat="1" applyFont="1" applyFill="1" applyBorder="1" applyAlignment="1">
      <alignment/>
    </xf>
    <xf numFmtId="3" fontId="87" fillId="0" borderId="20" xfId="0" applyNumberFormat="1" applyFont="1" applyFill="1" applyBorder="1" applyAlignment="1">
      <alignment/>
    </xf>
    <xf numFmtId="0" fontId="81" fillId="54" borderId="18" xfId="0" applyFont="1" applyFill="1" applyBorder="1" applyAlignment="1">
      <alignment horizontal="center" vertical="center"/>
    </xf>
    <xf numFmtId="3" fontId="87" fillId="56" borderId="0" xfId="0" applyNumberFormat="1" applyFont="1" applyFill="1" applyBorder="1" applyAlignment="1">
      <alignment horizontal="center" vertical="center"/>
    </xf>
    <xf numFmtId="185" fontId="87" fillId="56" borderId="18" xfId="0" applyNumberFormat="1" applyFont="1" applyFill="1" applyBorder="1" applyAlignment="1">
      <alignment horizontal="center" vertical="center"/>
    </xf>
    <xf numFmtId="3" fontId="87" fillId="56" borderId="18" xfId="0" applyNumberFormat="1" applyFont="1" applyFill="1" applyBorder="1" applyAlignment="1">
      <alignment horizontal="right" vertical="center"/>
    </xf>
    <xf numFmtId="185" fontId="81" fillId="0" borderId="18" xfId="0" applyNumberFormat="1" applyFont="1" applyBorder="1" applyAlignment="1">
      <alignment horizontal="center"/>
    </xf>
    <xf numFmtId="4" fontId="89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top" wrapText="1"/>
    </xf>
    <xf numFmtId="0" fontId="81" fillId="0" borderId="18" xfId="0" applyFont="1" applyBorder="1" applyAlignment="1">
      <alignment horizontal="justify" vertical="top" wrapText="1"/>
    </xf>
    <xf numFmtId="0" fontId="90" fillId="54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185" fontId="0" fillId="0" borderId="18" xfId="0" applyNumberFormat="1" applyBorder="1" applyAlignment="1">
      <alignment/>
    </xf>
    <xf numFmtId="4" fontId="81" fillId="0" borderId="18" xfId="0" applyNumberFormat="1" applyFont="1" applyBorder="1" applyAlignment="1">
      <alignment horizontal="center" vertical="center"/>
    </xf>
    <xf numFmtId="3" fontId="91" fillId="0" borderId="18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185" fontId="0" fillId="0" borderId="18" xfId="0" applyNumberFormat="1" applyFont="1" applyBorder="1" applyAlignment="1">
      <alignment/>
    </xf>
    <xf numFmtId="0" fontId="81" fillId="0" borderId="20" xfId="0" applyFont="1" applyBorder="1" applyAlignment="1">
      <alignment/>
    </xf>
    <xf numFmtId="164" fontId="0" fillId="0" borderId="18" xfId="0" applyNumberFormat="1" applyFont="1" applyBorder="1" applyAlignment="1">
      <alignment horizontal="center" vertical="center"/>
    </xf>
    <xf numFmtId="4" fontId="81" fillId="0" borderId="24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87" fillId="56" borderId="18" xfId="0" applyFont="1" applyFill="1" applyBorder="1" applyAlignment="1">
      <alignment horizontal="left"/>
    </xf>
    <xf numFmtId="3" fontId="87" fillId="56" borderId="18" xfId="0" applyNumberFormat="1" applyFont="1" applyFill="1" applyBorder="1" applyAlignment="1">
      <alignment/>
    </xf>
    <xf numFmtId="0" fontId="0" fillId="56" borderId="0" xfId="0" applyFill="1" applyAlignment="1">
      <alignment/>
    </xf>
    <xf numFmtId="0" fontId="86" fillId="56" borderId="18" xfId="0" applyFont="1" applyFill="1" applyBorder="1" applyAlignment="1">
      <alignment horizontal="left" vertical="center"/>
    </xf>
    <xf numFmtId="3" fontId="86" fillId="56" borderId="18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81" fillId="0" borderId="0" xfId="0" applyFont="1" applyFill="1" applyAlignment="1">
      <alignment horizontal="right"/>
    </xf>
    <xf numFmtId="0" fontId="87" fillId="0" borderId="18" xfId="0" applyFont="1" applyBorder="1" applyAlignment="1" quotePrefix="1">
      <alignment horizontal="center" vertical="center"/>
    </xf>
    <xf numFmtId="0" fontId="91" fillId="0" borderId="18" xfId="0" applyFont="1" applyBorder="1" applyAlignment="1">
      <alignment horizontal="justify" vertical="top" wrapText="1"/>
    </xf>
    <xf numFmtId="185" fontId="91" fillId="0" borderId="18" xfId="0" applyNumberFormat="1" applyFont="1" applyBorder="1" applyAlignment="1">
      <alignment horizontal="right" vertical="center"/>
    </xf>
    <xf numFmtId="3" fontId="87" fillId="0" borderId="18" xfId="0" applyNumberFormat="1" applyFont="1" applyFill="1" applyBorder="1" applyAlignment="1">
      <alignment horizontal="right"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 horizontal="right"/>
    </xf>
    <xf numFmtId="4" fontId="92" fillId="0" borderId="18" xfId="0" applyNumberFormat="1" applyFont="1" applyBorder="1" applyAlignment="1">
      <alignment horizontal="center" vertical="center"/>
    </xf>
    <xf numFmtId="0" fontId="91" fillId="0" borderId="26" xfId="0" applyFont="1" applyBorder="1" applyAlignment="1">
      <alignment horizontal="justify" vertical="top" wrapText="1"/>
    </xf>
    <xf numFmtId="0" fontId="0" fillId="0" borderId="23" xfId="0" applyBorder="1" applyAlignment="1">
      <alignment/>
    </xf>
    <xf numFmtId="3" fontId="87" fillId="0" borderId="23" xfId="0" applyNumberFormat="1" applyFont="1" applyFill="1" applyBorder="1" applyAlignment="1">
      <alignment/>
    </xf>
    <xf numFmtId="185" fontId="87" fillId="56" borderId="24" xfId="0" applyNumberFormat="1" applyFont="1" applyFill="1" applyBorder="1" applyAlignment="1">
      <alignment horizontal="right" vertical="center"/>
    </xf>
    <xf numFmtId="172" fontId="0" fillId="0" borderId="18" xfId="0" applyNumberFormat="1" applyFont="1" applyBorder="1" applyAlignment="1">
      <alignment horizontal="right"/>
    </xf>
    <xf numFmtId="185" fontId="0" fillId="0" borderId="18" xfId="0" applyNumberFormat="1" applyFont="1" applyBorder="1" applyAlignment="1">
      <alignment horizontal="right" vertical="center"/>
    </xf>
    <xf numFmtId="3" fontId="87" fillId="56" borderId="27" xfId="0" applyNumberFormat="1" applyFont="1" applyFill="1" applyBorder="1" applyAlignment="1">
      <alignment horizontal="right" vertical="center"/>
    </xf>
    <xf numFmtId="185" fontId="91" fillId="0" borderId="19" xfId="0" applyNumberFormat="1" applyFont="1" applyBorder="1" applyAlignment="1">
      <alignment horizontal="right" vertical="top" wrapText="1"/>
    </xf>
    <xf numFmtId="172" fontId="91" fillId="0" borderId="19" xfId="0" applyNumberFormat="1" applyFont="1" applyBorder="1" applyAlignment="1">
      <alignment horizontal="right" vertical="top" wrapText="1"/>
    </xf>
    <xf numFmtId="0" fontId="64" fillId="57" borderId="28" xfId="0" applyFont="1" applyFill="1" applyBorder="1" applyAlignment="1">
      <alignment/>
    </xf>
    <xf numFmtId="0" fontId="64" fillId="57" borderId="29" xfId="0" applyFont="1" applyFill="1" applyBorder="1" applyAlignment="1">
      <alignment horizontal="center"/>
    </xf>
    <xf numFmtId="0" fontId="64" fillId="57" borderId="30" xfId="0" applyFont="1" applyFill="1" applyBorder="1" applyAlignment="1">
      <alignment horizontal="center" vertical="center"/>
    </xf>
    <xf numFmtId="0" fontId="67" fillId="57" borderId="22" xfId="0" applyFont="1" applyFill="1" applyBorder="1" applyAlignment="1">
      <alignment horizontal="center" vertical="center" wrapText="1"/>
    </xf>
    <xf numFmtId="0" fontId="67" fillId="57" borderId="30" xfId="0" applyFont="1" applyFill="1" applyBorder="1" applyAlignment="1">
      <alignment horizontal="center" vertical="center" wrapText="1"/>
    </xf>
    <xf numFmtId="0" fontId="67" fillId="57" borderId="18" xfId="0" applyFont="1" applyFill="1" applyBorder="1" applyAlignment="1">
      <alignment horizontal="center" vertical="center"/>
    </xf>
    <xf numFmtId="0" fontId="93" fillId="57" borderId="18" xfId="0" applyFont="1" applyFill="1" applyBorder="1" applyAlignment="1">
      <alignment horizontal="center" vertical="center" wrapText="1"/>
    </xf>
    <xf numFmtId="0" fontId="94" fillId="58" borderId="18" xfId="0" applyFont="1" applyFill="1" applyBorder="1" applyAlignment="1">
      <alignment horizontal="center" vertical="center" wrapText="1"/>
    </xf>
    <xf numFmtId="0" fontId="93" fillId="57" borderId="18" xfId="0" applyFont="1" applyFill="1" applyBorder="1" applyAlignment="1">
      <alignment horizontal="center" vertical="center"/>
    </xf>
    <xf numFmtId="0" fontId="93" fillId="57" borderId="18" xfId="0" applyFont="1" applyFill="1" applyBorder="1" applyAlignment="1">
      <alignment/>
    </xf>
    <xf numFmtId="4" fontId="93" fillId="57" borderId="18" xfId="0" applyNumberFormat="1" applyFont="1" applyFill="1" applyBorder="1" applyAlignment="1">
      <alignment horizontal="center" vertical="center"/>
    </xf>
    <xf numFmtId="0" fontId="93" fillId="57" borderId="20" xfId="0" applyFont="1" applyFill="1" applyBorder="1" applyAlignment="1">
      <alignment/>
    </xf>
    <xf numFmtId="0" fontId="93" fillId="57" borderId="20" xfId="0" applyFont="1" applyFill="1" applyBorder="1" applyAlignment="1">
      <alignment horizontal="center" vertical="center"/>
    </xf>
    <xf numFmtId="0" fontId="93" fillId="57" borderId="31" xfId="0" applyFont="1" applyFill="1" applyBorder="1" applyAlignment="1">
      <alignment horizontal="center" vertical="center" wrapText="1"/>
    </xf>
    <xf numFmtId="0" fontId="93" fillId="57" borderId="31" xfId="0" applyFont="1" applyFill="1" applyBorder="1" applyAlignment="1">
      <alignment horizontal="center" vertical="top"/>
    </xf>
    <xf numFmtId="0" fontId="95" fillId="57" borderId="31" xfId="0" applyFont="1" applyFill="1" applyBorder="1" applyAlignment="1">
      <alignment/>
    </xf>
    <xf numFmtId="0" fontId="93" fillId="57" borderId="26" xfId="0" applyFont="1" applyFill="1" applyBorder="1" applyAlignment="1">
      <alignment horizontal="justify" vertical="center" wrapText="1"/>
    </xf>
    <xf numFmtId="3" fontId="93" fillId="57" borderId="32" xfId="0" applyNumberFormat="1" applyFont="1" applyFill="1" applyBorder="1" applyAlignment="1">
      <alignment horizontal="right" vertical="center" wrapText="1"/>
    </xf>
    <xf numFmtId="4" fontId="93" fillId="57" borderId="32" xfId="0" applyNumberFormat="1" applyFont="1" applyFill="1" applyBorder="1" applyAlignment="1">
      <alignment horizontal="right" vertical="center" wrapText="1"/>
    </xf>
    <xf numFmtId="185" fontId="93" fillId="57" borderId="32" xfId="0" applyNumberFormat="1" applyFont="1" applyFill="1" applyBorder="1" applyAlignment="1">
      <alignment horizontal="right" vertical="center" wrapText="1"/>
    </xf>
    <xf numFmtId="172" fontId="93" fillId="57" borderId="32" xfId="0" applyNumberFormat="1" applyFont="1" applyFill="1" applyBorder="1" applyAlignment="1">
      <alignment horizontal="right" vertical="center" wrapText="1"/>
    </xf>
    <xf numFmtId="0" fontId="96" fillId="57" borderId="18" xfId="0" applyFont="1" applyFill="1" applyBorder="1" applyAlignment="1">
      <alignment horizontal="center" vertical="center"/>
    </xf>
    <xf numFmtId="185" fontId="93" fillId="57" borderId="18" xfId="0" applyNumberFormat="1" applyFont="1" applyFill="1" applyBorder="1" applyAlignment="1">
      <alignment horizontal="center" vertical="center"/>
    </xf>
    <xf numFmtId="0" fontId="67" fillId="57" borderId="18" xfId="0" applyFont="1" applyFill="1" applyBorder="1" applyAlignment="1" quotePrefix="1">
      <alignment horizontal="center" vertical="top"/>
    </xf>
    <xf numFmtId="0" fontId="97" fillId="57" borderId="18" xfId="0" applyFont="1" applyFill="1" applyBorder="1" applyAlignment="1" quotePrefix="1">
      <alignment horizontal="center" vertical="top"/>
    </xf>
    <xf numFmtId="0" fontId="81" fillId="56" borderId="18" xfId="0" applyFont="1" applyFill="1" applyBorder="1" applyAlignment="1">
      <alignment vertical="center"/>
    </xf>
    <xf numFmtId="3" fontId="81" fillId="56" borderId="21" xfId="0" applyNumberFormat="1" applyFont="1" applyFill="1" applyBorder="1" applyAlignment="1">
      <alignment horizontal="right" vertical="center"/>
    </xf>
    <xf numFmtId="171" fontId="81" fillId="56" borderId="18" xfId="0" applyNumberFormat="1" applyFont="1" applyFill="1" applyBorder="1" applyAlignment="1">
      <alignment horizontal="right" vertical="center"/>
    </xf>
    <xf numFmtId="0" fontId="98" fillId="57" borderId="18" xfId="0" applyFont="1" applyFill="1" applyBorder="1" applyAlignment="1">
      <alignment horizontal="center" vertical="center" wrapText="1"/>
    </xf>
    <xf numFmtId="0" fontId="98" fillId="57" borderId="18" xfId="0" applyFont="1" applyFill="1" applyBorder="1" applyAlignment="1">
      <alignment horizontal="center" vertical="center"/>
    </xf>
    <xf numFmtId="0" fontId="87" fillId="56" borderId="18" xfId="0" applyFont="1" applyFill="1" applyBorder="1" applyAlignment="1">
      <alignment/>
    </xf>
    <xf numFmtId="0" fontId="86" fillId="56" borderId="21" xfId="0" applyFont="1" applyFill="1" applyBorder="1" applyAlignment="1">
      <alignment horizontal="left" vertical="center"/>
    </xf>
    <xf numFmtId="3" fontId="86" fillId="56" borderId="21" xfId="0" applyNumberFormat="1" applyFont="1" applyFill="1" applyBorder="1" applyAlignment="1">
      <alignment horizontal="right" vertical="center"/>
    </xf>
    <xf numFmtId="0" fontId="99" fillId="57" borderId="20" xfId="0" applyFont="1" applyFill="1" applyBorder="1" applyAlignment="1">
      <alignment vertical="center"/>
    </xf>
    <xf numFmtId="4" fontId="98" fillId="57" borderId="20" xfId="0" applyNumberFormat="1" applyFont="1" applyFill="1" applyBorder="1" applyAlignment="1">
      <alignment horizontal="center" vertical="center"/>
    </xf>
    <xf numFmtId="2" fontId="98" fillId="57" borderId="20" xfId="0" applyNumberFormat="1" applyFont="1" applyFill="1" applyBorder="1" applyAlignment="1">
      <alignment horizontal="center" vertical="center"/>
    </xf>
    <xf numFmtId="0" fontId="98" fillId="57" borderId="20" xfId="0" applyFont="1" applyFill="1" applyBorder="1" applyAlignment="1">
      <alignment horizontal="center" vertical="center"/>
    </xf>
    <xf numFmtId="0" fontId="98" fillId="57" borderId="22" xfId="0" applyFont="1" applyFill="1" applyBorder="1" applyAlignment="1">
      <alignment horizontal="center" vertical="center"/>
    </xf>
    <xf numFmtId="1" fontId="98" fillId="57" borderId="22" xfId="0" applyNumberFormat="1" applyFont="1" applyFill="1" applyBorder="1" applyAlignment="1">
      <alignment horizontal="center" vertical="center"/>
    </xf>
    <xf numFmtId="0" fontId="99" fillId="57" borderId="21" xfId="0" applyFont="1" applyFill="1" applyBorder="1" applyAlignment="1">
      <alignment/>
    </xf>
    <xf numFmtId="3" fontId="91" fillId="0" borderId="18" xfId="0" applyNumberFormat="1" applyFont="1" applyBorder="1" applyAlignment="1">
      <alignment horizontal="right" vertical="center"/>
    </xf>
    <xf numFmtId="3" fontId="93" fillId="57" borderId="18" xfId="0" applyNumberFormat="1" applyFont="1" applyFill="1" applyBorder="1" applyAlignment="1">
      <alignment vertical="center"/>
    </xf>
    <xf numFmtId="3" fontId="87" fillId="0" borderId="18" xfId="0" applyNumberFormat="1" applyFont="1" applyBorder="1" applyAlignment="1">
      <alignment/>
    </xf>
    <xf numFmtId="3" fontId="86" fillId="56" borderId="18" xfId="0" applyNumberFormat="1" applyFont="1" applyFill="1" applyBorder="1" applyAlignment="1">
      <alignment vertical="center"/>
    </xf>
    <xf numFmtId="0" fontId="100" fillId="57" borderId="18" xfId="0" applyFont="1" applyFill="1" applyBorder="1" applyAlignment="1">
      <alignment horizontal="center" vertical="center"/>
    </xf>
    <xf numFmtId="0" fontId="100" fillId="57" borderId="18" xfId="0" applyFont="1" applyFill="1" applyBorder="1" applyAlignment="1">
      <alignment/>
    </xf>
    <xf numFmtId="4" fontId="100" fillId="57" borderId="18" xfId="0" applyNumberFormat="1" applyFont="1" applyFill="1" applyBorder="1" applyAlignment="1">
      <alignment horizontal="center" vertical="center"/>
    </xf>
    <xf numFmtId="0" fontId="100" fillId="57" borderId="20" xfId="0" applyFont="1" applyFill="1" applyBorder="1" applyAlignment="1">
      <alignment/>
    </xf>
    <xf numFmtId="0" fontId="101" fillId="0" borderId="18" xfId="0" applyFont="1" applyBorder="1" applyAlignment="1">
      <alignment horizontal="justify" vertical="top" wrapText="1"/>
    </xf>
    <xf numFmtId="3" fontId="101" fillId="0" borderId="18" xfId="0" applyNumberFormat="1" applyFont="1" applyBorder="1" applyAlignment="1">
      <alignment horizontal="right" vertical="center"/>
    </xf>
    <xf numFmtId="185" fontId="101" fillId="0" borderId="18" xfId="0" applyNumberFormat="1" applyFont="1" applyBorder="1" applyAlignment="1">
      <alignment horizontal="right" vertical="center"/>
    </xf>
    <xf numFmtId="0" fontId="100" fillId="57" borderId="18" xfId="0" applyFont="1" applyFill="1" applyBorder="1" applyAlignment="1">
      <alignment horizontal="left" vertical="center" wrapText="1"/>
    </xf>
    <xf numFmtId="185" fontId="100" fillId="57" borderId="18" xfId="0" applyNumberFormat="1" applyFont="1" applyFill="1" applyBorder="1" applyAlignment="1">
      <alignment horizontal="right" vertical="center"/>
    </xf>
    <xf numFmtId="3" fontId="100" fillId="57" borderId="18" xfId="0" applyNumberFormat="1" applyFont="1" applyFill="1" applyBorder="1" applyAlignment="1">
      <alignment horizontal="right" vertical="center"/>
    </xf>
    <xf numFmtId="0" fontId="100" fillId="57" borderId="18" xfId="0" applyFont="1" applyFill="1" applyBorder="1" applyAlignment="1">
      <alignment horizontal="center" vertical="center" wrapText="1"/>
    </xf>
    <xf numFmtId="0" fontId="102" fillId="56" borderId="0" xfId="0" applyFont="1" applyFill="1" applyBorder="1" applyAlignment="1" quotePrefix="1">
      <alignment horizontal="left"/>
    </xf>
    <xf numFmtId="4" fontId="0" fillId="56" borderId="0" xfId="0" applyNumberFormat="1" applyFill="1" applyAlignment="1">
      <alignment/>
    </xf>
    <xf numFmtId="0" fontId="67" fillId="57" borderId="18" xfId="0" applyFont="1" applyFill="1" applyBorder="1" applyAlignment="1">
      <alignment horizontal="center"/>
    </xf>
    <xf numFmtId="0" fontId="67" fillId="57" borderId="33" xfId="0" applyFont="1" applyFill="1" applyBorder="1" applyAlignment="1">
      <alignment horizontal="center"/>
    </xf>
    <xf numFmtId="0" fontId="67" fillId="57" borderId="23" xfId="0" applyFont="1" applyFill="1" applyBorder="1" applyAlignment="1">
      <alignment horizontal="center"/>
    </xf>
    <xf numFmtId="0" fontId="67" fillId="57" borderId="34" xfId="0" applyFont="1" applyFill="1" applyBorder="1" applyAlignment="1">
      <alignment horizontal="center"/>
    </xf>
    <xf numFmtId="0" fontId="67" fillId="57" borderId="18" xfId="0" applyFont="1" applyFill="1" applyBorder="1" applyAlignment="1">
      <alignment horizontal="center" vertical="center"/>
    </xf>
    <xf numFmtId="0" fontId="100" fillId="57" borderId="18" xfId="0" applyFont="1" applyFill="1" applyBorder="1" applyAlignment="1">
      <alignment horizontal="center" vertical="center"/>
    </xf>
    <xf numFmtId="0" fontId="93" fillId="57" borderId="25" xfId="0" applyFont="1" applyFill="1" applyBorder="1" applyAlignment="1">
      <alignment horizontal="center" vertical="center" wrapText="1"/>
    </xf>
    <xf numFmtId="0" fontId="93" fillId="57" borderId="24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93" fillId="57" borderId="25" xfId="0" applyFont="1" applyFill="1" applyBorder="1" applyAlignment="1">
      <alignment horizontal="center" vertical="center"/>
    </xf>
    <xf numFmtId="0" fontId="93" fillId="57" borderId="24" xfId="0" applyFont="1" applyFill="1" applyBorder="1" applyAlignment="1">
      <alignment horizontal="center" vertical="center"/>
    </xf>
    <xf numFmtId="0" fontId="93" fillId="57" borderId="18" xfId="0" applyFont="1" applyFill="1" applyBorder="1" applyAlignment="1">
      <alignment horizontal="center" vertical="center"/>
    </xf>
    <xf numFmtId="0" fontId="103" fillId="0" borderId="0" xfId="0" applyFont="1" applyAlignment="1">
      <alignment horizontal="center" wrapText="1"/>
    </xf>
    <xf numFmtId="0" fontId="103" fillId="0" borderId="29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center" wrapText="1"/>
    </xf>
    <xf numFmtId="0" fontId="104" fillId="0" borderId="29" xfId="0" applyFont="1" applyBorder="1" applyAlignment="1">
      <alignment horizontal="center" wrapText="1"/>
    </xf>
    <xf numFmtId="0" fontId="98" fillId="57" borderId="20" xfId="0" applyFont="1" applyFill="1" applyBorder="1" applyAlignment="1">
      <alignment horizontal="center" vertical="center"/>
    </xf>
    <xf numFmtId="0" fontId="98" fillId="57" borderId="22" xfId="0" applyFont="1" applyFill="1" applyBorder="1" applyAlignment="1">
      <alignment horizontal="center" vertical="center"/>
    </xf>
    <xf numFmtId="0" fontId="98" fillId="57" borderId="21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justify" wrapText="1"/>
    </xf>
    <xf numFmtId="0" fontId="25" fillId="56" borderId="0" xfId="0" applyFont="1" applyFill="1" applyBorder="1" applyAlignment="1" quotePrefix="1">
      <alignment horizontal="left" wrapText="1"/>
    </xf>
    <xf numFmtId="0" fontId="102" fillId="56" borderId="0" xfId="0" applyFont="1" applyFill="1" applyBorder="1" applyAlignment="1" quotePrefix="1">
      <alignment horizontal="justify" wrapText="1"/>
    </xf>
    <xf numFmtId="0" fontId="102" fillId="56" borderId="0" xfId="0" applyFont="1" applyFill="1" applyAlignment="1" quotePrefix="1">
      <alignment horizontal="justify" vertical="center"/>
    </xf>
    <xf numFmtId="0" fontId="81" fillId="54" borderId="18" xfId="0" applyFont="1" applyFill="1" applyBorder="1" applyAlignment="1">
      <alignment horizontal="center" vertic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Currency" xfId="88"/>
    <cellStyle name="Currency [0]" xfId="89"/>
    <cellStyle name="Neutral" xfId="90"/>
    <cellStyle name="Normal 10" xfId="91"/>
    <cellStyle name="Normal 2" xfId="92"/>
    <cellStyle name="Normal 2 2" xfId="93"/>
    <cellStyle name="Normal 2 3" xfId="94"/>
    <cellStyle name="Normal 3" xfId="95"/>
    <cellStyle name="Normal 4" xfId="96"/>
    <cellStyle name="Normal 5" xfId="97"/>
    <cellStyle name="Normal 6" xfId="98"/>
    <cellStyle name="Normal 7" xfId="99"/>
    <cellStyle name="Notas" xfId="100"/>
    <cellStyle name="Note" xfId="101"/>
    <cellStyle name="Output" xfId="102"/>
    <cellStyle name="Percent" xfId="103"/>
    <cellStyle name="Porcentual 2" xfId="104"/>
    <cellStyle name="Porcentual 2 2" xfId="105"/>
    <cellStyle name="Salida" xfId="106"/>
    <cellStyle name="Texto de advertencia" xfId="107"/>
    <cellStyle name="Texto explicativo" xfId="108"/>
    <cellStyle name="Title" xfId="109"/>
    <cellStyle name="Título" xfId="110"/>
    <cellStyle name="Título 2" xfId="111"/>
    <cellStyle name="Título 3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476250</xdr:rowOff>
    </xdr:from>
    <xdr:to>
      <xdr:col>5</xdr:col>
      <xdr:colOff>1104900</xdr:colOff>
      <xdr:row>5</xdr:row>
      <xdr:rowOff>1143000</xdr:rowOff>
    </xdr:to>
    <xdr:grpSp>
      <xdr:nvGrpSpPr>
        <xdr:cNvPr id="1" name="10 Grupo"/>
        <xdr:cNvGrpSpPr>
          <a:grpSpLocks/>
        </xdr:cNvGrpSpPr>
      </xdr:nvGrpSpPr>
      <xdr:grpSpPr>
        <a:xfrm>
          <a:off x="5686425" y="1495425"/>
          <a:ext cx="1066800" cy="666750"/>
          <a:chOff x="5686425" y="1190625"/>
          <a:chExt cx="1066801" cy="666750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5686425" y="1333476"/>
            <a:ext cx="447790" cy="333375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Z</a:t>
            </a:r>
            <a:r>
              <a:rPr lang="en-US" cap="none" sz="14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=</a:t>
            </a:r>
            <a:r>
              <a:rPr lang="en-US" cap="none" sz="11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" name="Text Box 31"/>
          <xdr:cNvSpPr txBox="1">
            <a:spLocks noChangeArrowheads="1"/>
          </xdr:cNvSpPr>
        </xdr:nvSpPr>
        <xdr:spPr>
          <a:xfrm>
            <a:off x="6038736" y="1190625"/>
            <a:ext cx="714490" cy="638246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X</a:t>
            </a:r>
            <a:r>
              <a:rPr lang="en-US" cap="none" sz="12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X</a:t>
            </a:r>
            <a:r>
              <a:rPr lang="en-US" cap="none" sz="10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i,t</a:t>
            </a:r>
          </a:p>
        </xdr:txBody>
      </xdr:sp>
      <xdr:sp>
        <xdr:nvSpPr>
          <xdr:cNvPr id="4" name="AutoShape 33"/>
          <xdr:cNvSpPr>
            <a:spLocks/>
          </xdr:cNvSpPr>
        </xdr:nvSpPr>
        <xdr:spPr>
          <a:xfrm flipV="1">
            <a:off x="6162752" y="1504998"/>
            <a:ext cx="428587" cy="9501"/>
          </a:xfrm>
          <a:prstGeom prst="straightConnector1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5934190" y="1543002"/>
            <a:ext cx="342977" cy="314373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∑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0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3</xdr:col>
      <xdr:colOff>142875</xdr:colOff>
      <xdr:row>5</xdr:row>
      <xdr:rowOff>228600</xdr:rowOff>
    </xdr:from>
    <xdr:to>
      <xdr:col>3</xdr:col>
      <xdr:colOff>1085850</xdr:colOff>
      <xdr:row>5</xdr:row>
      <xdr:rowOff>1028700</xdr:rowOff>
    </xdr:to>
    <xdr:grpSp>
      <xdr:nvGrpSpPr>
        <xdr:cNvPr id="6" name="2 Grupo"/>
        <xdr:cNvGrpSpPr>
          <a:grpSpLocks/>
        </xdr:cNvGrpSpPr>
      </xdr:nvGrpSpPr>
      <xdr:grpSpPr>
        <a:xfrm>
          <a:off x="3162300" y="1247775"/>
          <a:ext cx="942975" cy="800100"/>
          <a:chOff x="3181349" y="1123949"/>
          <a:chExt cx="942975" cy="800101"/>
        </a:xfrm>
        <a:solidFill>
          <a:srgbClr val="FFFFFF"/>
        </a:solidFill>
      </xdr:grpSpPr>
      <xdr:sp>
        <xdr:nvSpPr>
          <xdr:cNvPr id="7" name="Text Box 31"/>
          <xdr:cNvSpPr txBox="1">
            <a:spLocks noChangeArrowheads="1"/>
          </xdr:cNvSpPr>
        </xdr:nvSpPr>
        <xdr:spPr>
          <a:xfrm>
            <a:off x="3181349" y="1123949"/>
            <a:ext cx="942975" cy="800101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PPE</a:t>
            </a:r>
            <a:r>
              <a:rPr lang="en-US" cap="none" sz="12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PPE</a:t>
            </a:r>
            <a:r>
              <a:rPr lang="en-US" cap="none" sz="12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i,t</a:t>
            </a:r>
            <a:r>
              <a: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8" name="AutoShape 33"/>
          <xdr:cNvSpPr>
            <a:spLocks/>
          </xdr:cNvSpPr>
        </xdr:nvSpPr>
        <xdr:spPr>
          <a:xfrm flipV="1">
            <a:off x="3429116" y="1524000"/>
            <a:ext cx="428582" cy="9601"/>
          </a:xfrm>
          <a:prstGeom prst="straightConnector1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 Box 55"/>
          <xdr:cNvSpPr txBox="1">
            <a:spLocks noChangeArrowheads="1"/>
          </xdr:cNvSpPr>
        </xdr:nvSpPr>
        <xdr:spPr>
          <a:xfrm>
            <a:off x="3228969" y="1562004"/>
            <a:ext cx="323912" cy="314240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∑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0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4</xdr:col>
      <xdr:colOff>28575</xdr:colOff>
      <xdr:row>5</xdr:row>
      <xdr:rowOff>447675</xdr:rowOff>
    </xdr:from>
    <xdr:to>
      <xdr:col>4</xdr:col>
      <xdr:colOff>1466850</xdr:colOff>
      <xdr:row>5</xdr:row>
      <xdr:rowOff>1076325</xdr:rowOff>
    </xdr:to>
    <xdr:grpSp>
      <xdr:nvGrpSpPr>
        <xdr:cNvPr id="10" name="12 Grupo"/>
        <xdr:cNvGrpSpPr>
          <a:grpSpLocks/>
        </xdr:cNvGrpSpPr>
      </xdr:nvGrpSpPr>
      <xdr:grpSpPr>
        <a:xfrm>
          <a:off x="4210050" y="1466850"/>
          <a:ext cx="1438275" cy="638175"/>
          <a:chOff x="4210050" y="1466849"/>
          <a:chExt cx="1438274" cy="638175"/>
        </a:xfrm>
        <a:solidFill>
          <a:srgbClr val="FFFFFF"/>
        </a:solidFill>
      </xdr:grpSpPr>
      <xdr:sp>
        <xdr:nvSpPr>
          <xdr:cNvPr id="11" name="Text Box 55"/>
          <xdr:cNvSpPr txBox="1">
            <a:spLocks noChangeArrowheads="1"/>
          </xdr:cNvSpPr>
        </xdr:nvSpPr>
        <xdr:spPr>
          <a:xfrm>
            <a:off x="4905455" y="1600228"/>
            <a:ext cx="343028" cy="314301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∑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0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12" name="3 Grupo"/>
          <xdr:cNvGrpSpPr>
            <a:grpSpLocks/>
          </xdr:cNvGrpSpPr>
        </xdr:nvGrpSpPr>
        <xdr:grpSpPr>
          <a:xfrm>
            <a:off x="4210050" y="1466849"/>
            <a:ext cx="1438274" cy="638175"/>
            <a:chOff x="4210050" y="1276349"/>
            <a:chExt cx="1438274" cy="638175"/>
          </a:xfrm>
          <a:solidFill>
            <a:srgbClr val="FFFFFF"/>
          </a:solidFill>
        </xdr:grpSpPr>
        <xdr:sp>
          <xdr:nvSpPr>
            <xdr:cNvPr id="13" name="Text Box 55"/>
            <xdr:cNvSpPr txBox="1">
              <a:spLocks noChangeArrowheads="1"/>
            </xdr:cNvSpPr>
          </xdr:nvSpPr>
          <xdr:spPr>
            <a:xfrm>
              <a:off x="4210050" y="1409728"/>
              <a:ext cx="457371" cy="333446"/>
            </a:xfrm>
            <a:prstGeom prst="rect">
              <a:avLst/>
            </a:prstGeom>
            <a:solidFill>
              <a:srgbClr val="00B050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X</a:t>
              </a:r>
              <a:r>
                <a:rPr lang="en-US" cap="none" sz="1100" b="1" i="0" u="none" baseline="-2500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it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=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  <xdr:sp>
          <xdr:nvSpPr>
            <xdr:cNvPr id="14" name="Text Box 31"/>
            <xdr:cNvSpPr txBox="1">
              <a:spLocks noChangeArrowheads="1"/>
            </xdr:cNvSpPr>
          </xdr:nvSpPr>
          <xdr:spPr>
            <a:xfrm>
              <a:off x="5000741" y="1276349"/>
              <a:ext cx="647583" cy="638175"/>
            </a:xfrm>
            <a:prstGeom prst="rect">
              <a:avLst/>
            </a:prstGeom>
            <a:solidFill>
              <a:srgbClr val="00B050"/>
            </a:solidFill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    PPE</a:t>
              </a:r>
              <a:r>
                <a:rPr lang="en-US" cap="none" sz="1200" b="1" i="0" u="none" baseline="-2500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i,t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     PPE</a:t>
              </a:r>
              <a:r>
                <a:rPr lang="en-US" cap="none" sz="1200" b="1" i="0" u="none" baseline="-2500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i,</a:t>
              </a:r>
              <a:r>
                <a:rPr lang="en-US" cap="none" sz="1000" b="1" i="0" u="none" baseline="-2500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t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5" name="Text Box 55"/>
            <xdr:cNvSpPr txBox="1">
              <a:spLocks noChangeArrowheads="1"/>
            </xdr:cNvSpPr>
          </xdr:nvSpPr>
          <xdr:spPr>
            <a:xfrm>
              <a:off x="4591193" y="1466844"/>
              <a:ext cx="638234" cy="228626"/>
            </a:xfrm>
            <a:prstGeom prst="rect">
              <a:avLst/>
            </a:prstGeom>
            <a:solidFill>
              <a:srgbClr val="00B05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CPPE</a:t>
              </a:r>
              <a:r>
                <a:rPr lang="en-US" cap="none" sz="1000" b="1" i="0" u="none" baseline="-2500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i</a:t>
              </a:r>
              <a:r>
                <a:rPr lang="en-US" cap="none" sz="1200" b="1" i="0" u="none" baseline="-2500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,t</a:t>
              </a:r>
              <a:r>
                <a:rPr lang="en-US" cap="none" sz="1200" b="1" i="0" u="none" baseline="-25000">
                  <a:solidFill>
                    <a:srgbClr val="FFFFFF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6" name="AutoShape 33"/>
          <xdr:cNvSpPr>
            <a:spLocks/>
          </xdr:cNvSpPr>
        </xdr:nvSpPr>
        <xdr:spPr>
          <a:xfrm flipV="1">
            <a:off x="5105376" y="1800295"/>
            <a:ext cx="428606" cy="9573"/>
          </a:xfrm>
          <a:prstGeom prst="straightConnector1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</xdr:row>
      <xdr:rowOff>0</xdr:rowOff>
    </xdr:from>
    <xdr:to>
      <xdr:col>3</xdr:col>
      <xdr:colOff>914400</xdr:colOff>
      <xdr:row>6</xdr:row>
      <xdr:rowOff>676275</xdr:rowOff>
    </xdr:to>
    <xdr:grpSp>
      <xdr:nvGrpSpPr>
        <xdr:cNvPr id="1" name="1 Grupo"/>
        <xdr:cNvGrpSpPr>
          <a:grpSpLocks/>
        </xdr:cNvGrpSpPr>
      </xdr:nvGrpSpPr>
      <xdr:grpSpPr>
        <a:xfrm>
          <a:off x="3000375" y="1476375"/>
          <a:ext cx="714375" cy="676275"/>
          <a:chOff x="2997994" y="1447800"/>
          <a:chExt cx="714375" cy="675084"/>
        </a:xfrm>
        <a:solidFill>
          <a:srgbClr val="FFFFFF"/>
        </a:solidFill>
      </xdr:grpSpPr>
      <xdr:sp>
        <xdr:nvSpPr>
          <xdr:cNvPr id="2" name="Text Box 31"/>
          <xdr:cNvSpPr txBox="1">
            <a:spLocks noChangeArrowheads="1"/>
          </xdr:cNvSpPr>
        </xdr:nvSpPr>
        <xdr:spPr>
          <a:xfrm>
            <a:off x="2997994" y="1447800"/>
            <a:ext cx="714375" cy="675084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PPE</a:t>
            </a:r>
            <a:r>
              <a:rPr lang="en-US" cap="none" sz="12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-1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PPE</a:t>
            </a:r>
            <a:r>
              <a:rPr lang="en-US" cap="none" sz="12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AutoShape 33"/>
          <xdr:cNvSpPr>
            <a:spLocks/>
          </xdr:cNvSpPr>
        </xdr:nvSpPr>
        <xdr:spPr>
          <a:xfrm flipV="1">
            <a:off x="3159979" y="1799012"/>
            <a:ext cx="428625" cy="9451"/>
          </a:xfrm>
          <a:prstGeom prst="straightConnector1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5</xdr:row>
      <xdr:rowOff>76200</xdr:rowOff>
    </xdr:from>
    <xdr:to>
      <xdr:col>4</xdr:col>
      <xdr:colOff>990600</xdr:colOff>
      <xdr:row>6</xdr:row>
      <xdr:rowOff>1038225</xdr:rowOff>
    </xdr:to>
    <xdr:grpSp>
      <xdr:nvGrpSpPr>
        <xdr:cNvPr id="4" name="2 Grupo"/>
        <xdr:cNvGrpSpPr>
          <a:grpSpLocks/>
        </xdr:cNvGrpSpPr>
      </xdr:nvGrpSpPr>
      <xdr:grpSpPr>
        <a:xfrm>
          <a:off x="4019550" y="1314450"/>
          <a:ext cx="971550" cy="1200150"/>
          <a:chOff x="4019550" y="1304924"/>
          <a:chExt cx="971550" cy="1179910"/>
        </a:xfrm>
        <a:solidFill>
          <a:srgbClr val="FFFFFF"/>
        </a:solidFill>
      </xdr:grpSpPr>
      <xdr:sp>
        <xdr:nvSpPr>
          <xdr:cNvPr id="5" name="Text Box 31"/>
          <xdr:cNvSpPr txBox="1">
            <a:spLocks noChangeArrowheads="1"/>
          </xdr:cNvSpPr>
        </xdr:nvSpPr>
        <xdr:spPr>
          <a:xfrm>
            <a:off x="4019550" y="1304924"/>
            <a:ext cx="971550" cy="1179910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PPE</a:t>
            </a:r>
            <a:r>
              <a:rPr lang="en-US" cap="none" sz="12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-1
</a:t>
            </a: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</a:t>
            </a:r>
            <a:r>
              <a:rPr lang="en-US" cap="none" sz="11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=    PPE</a:t>
            </a:r>
            <a:r>
              <a:rPr lang="en-US" cap="none" sz="12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PP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</a:t>
            </a:r>
            <a:r>
              <a:rPr lang="en-US" cap="none" sz="10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i,t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-1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PPE</a:t>
            </a:r>
            <a:r>
              <a:rPr lang="en-US" cap="none" sz="1100" b="1" i="0" u="none" baseline="-2500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i,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</a:t>
            </a:r>
          </a:p>
        </xdr:txBody>
      </xdr:sp>
      <xdr:sp>
        <xdr:nvSpPr>
          <xdr:cNvPr id="6" name="AutoShape 32"/>
          <xdr:cNvSpPr>
            <a:spLocks/>
          </xdr:cNvSpPr>
        </xdr:nvSpPr>
        <xdr:spPr>
          <a:xfrm flipV="1">
            <a:off x="4410113" y="1694294"/>
            <a:ext cx="428696" cy="9439"/>
          </a:xfrm>
          <a:prstGeom prst="straightConnector1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AutoShape 32"/>
          <xdr:cNvSpPr>
            <a:spLocks/>
          </xdr:cNvSpPr>
        </xdr:nvSpPr>
        <xdr:spPr>
          <a:xfrm flipV="1">
            <a:off x="4362507" y="1894289"/>
            <a:ext cx="552569" cy="9439"/>
          </a:xfrm>
          <a:prstGeom prst="straightConnector1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AutoShape 32"/>
          <xdr:cNvSpPr>
            <a:spLocks/>
          </xdr:cNvSpPr>
        </xdr:nvSpPr>
        <xdr:spPr>
          <a:xfrm flipV="1">
            <a:off x="4448246" y="2122897"/>
            <a:ext cx="428696" cy="9439"/>
          </a:xfrm>
          <a:prstGeom prst="straightConnector1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 Box 55"/>
          <xdr:cNvSpPr txBox="1">
            <a:spLocks noChangeArrowheads="1"/>
          </xdr:cNvSpPr>
        </xdr:nvSpPr>
        <xdr:spPr>
          <a:xfrm>
            <a:off x="4095817" y="1952105"/>
            <a:ext cx="342957" cy="314151"/>
          </a:xfrm>
          <a:prstGeom prst="rect">
            <a:avLst/>
          </a:prstGeom>
          <a:solidFill>
            <a:srgbClr val="00B05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∑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0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12.421875" style="0" bestFit="1" customWidth="1"/>
    <col min="2" max="2" width="16.7109375" style="0" customWidth="1"/>
    <col min="3" max="3" width="17.28125" style="0" customWidth="1"/>
    <col min="4" max="4" width="14.140625" style="0" customWidth="1"/>
    <col min="7" max="7" width="12.140625" style="0" customWidth="1"/>
    <col min="8" max="8" width="12.421875" style="0" customWidth="1"/>
  </cols>
  <sheetData>
    <row r="1" spans="2:4" ht="51" customHeight="1">
      <c r="B1" s="12" t="s">
        <v>18</v>
      </c>
      <c r="C1" s="12" t="s">
        <v>79</v>
      </c>
      <c r="D1" s="13" t="s">
        <v>80</v>
      </c>
    </row>
    <row r="2" spans="2:7" ht="21.75" customHeight="1">
      <c r="B2" s="5" t="s">
        <v>0</v>
      </c>
      <c r="C2" s="40">
        <v>3.5355506925</v>
      </c>
      <c r="D2" s="41">
        <v>7495</v>
      </c>
      <c r="F2" s="2"/>
      <c r="G2" s="39"/>
    </row>
    <row r="3" spans="2:7" ht="21.75" customHeight="1">
      <c r="B3" s="5" t="s">
        <v>1</v>
      </c>
      <c r="C3" s="40">
        <v>3.5567440983</v>
      </c>
      <c r="D3" s="41">
        <v>26096</v>
      </c>
      <c r="F3" s="2"/>
      <c r="G3" s="39"/>
    </row>
    <row r="4" spans="2:7" ht="21.75" customHeight="1">
      <c r="B4" s="5" t="s">
        <v>2</v>
      </c>
      <c r="C4" s="40">
        <v>3.6133217141</v>
      </c>
      <c r="D4" s="41">
        <v>17597</v>
      </c>
      <c r="G4" s="39"/>
    </row>
    <row r="5" spans="2:7" ht="21.75" customHeight="1">
      <c r="B5" s="5" t="s">
        <v>3</v>
      </c>
      <c r="C5" s="40">
        <v>3.4734170898</v>
      </c>
      <c r="D5" s="41">
        <v>17815</v>
      </c>
      <c r="G5" s="39"/>
    </row>
    <row r="6" spans="2:7" ht="21.75" customHeight="1">
      <c r="B6" s="5" t="s">
        <v>4</v>
      </c>
      <c r="C6" s="40">
        <v>3.4697603641</v>
      </c>
      <c r="D6" s="41">
        <v>21120</v>
      </c>
      <c r="G6" s="39"/>
    </row>
    <row r="7" spans="2:7" ht="21.75" customHeight="1">
      <c r="B7" s="5" t="s">
        <v>5</v>
      </c>
      <c r="C7" s="40">
        <v>3.5451496098</v>
      </c>
      <c r="D7" s="41">
        <v>16270</v>
      </c>
      <c r="G7" s="39"/>
    </row>
    <row r="8" spans="2:7" ht="21.75" customHeight="1">
      <c r="B8" s="5" t="s">
        <v>6</v>
      </c>
      <c r="C8" s="40">
        <v>3.4873375868</v>
      </c>
      <c r="D8" s="41">
        <v>1600</v>
      </c>
      <c r="G8" s="39"/>
    </row>
    <row r="9" spans="2:7" ht="21.75" customHeight="1">
      <c r="B9" s="5" t="s">
        <v>7</v>
      </c>
      <c r="C9" s="40">
        <v>3.502253511</v>
      </c>
      <c r="D9" s="41">
        <v>18162</v>
      </c>
      <c r="G9" s="39"/>
    </row>
    <row r="10" spans="2:7" ht="21.75" customHeight="1">
      <c r="B10" s="5" t="s">
        <v>8</v>
      </c>
      <c r="C10" s="40">
        <v>3.5118990087</v>
      </c>
      <c r="D10" s="41">
        <v>3231</v>
      </c>
      <c r="G10" s="39"/>
    </row>
    <row r="11" spans="2:7" ht="21.75" customHeight="1">
      <c r="B11" s="5" t="s">
        <v>9</v>
      </c>
      <c r="C11" s="40">
        <v>3.5123860384</v>
      </c>
      <c r="D11" s="41">
        <v>8903</v>
      </c>
      <c r="G11" s="39"/>
    </row>
    <row r="12" spans="2:7" ht="21.75" customHeight="1">
      <c r="B12" s="5" t="s">
        <v>10</v>
      </c>
      <c r="C12" s="40">
        <v>3.4659483432</v>
      </c>
      <c r="D12" s="41">
        <v>5352</v>
      </c>
      <c r="G12" s="39"/>
    </row>
    <row r="13" spans="2:7" ht="21.75" customHeight="1">
      <c r="B13" s="5" t="s">
        <v>11</v>
      </c>
      <c r="C13" s="40">
        <v>3.5899798566</v>
      </c>
      <c r="D13" s="41">
        <v>16958</v>
      </c>
      <c r="G13" s="39"/>
    </row>
    <row r="14" spans="2:7" ht="21.75" customHeight="1">
      <c r="B14" s="5" t="s">
        <v>12</v>
      </c>
      <c r="C14" s="40">
        <v>3.4585343028</v>
      </c>
      <c r="D14" s="41">
        <v>8264</v>
      </c>
      <c r="G14" s="39"/>
    </row>
    <row r="15" spans="2:7" ht="21.75" customHeight="1">
      <c r="B15" s="5" t="s">
        <v>13</v>
      </c>
      <c r="C15" s="40">
        <v>3.4032134967</v>
      </c>
      <c r="D15" s="41">
        <v>5650</v>
      </c>
      <c r="G15" s="39"/>
    </row>
    <row r="16" spans="2:7" ht="21.75" customHeight="1">
      <c r="B16" s="5" t="s">
        <v>14</v>
      </c>
      <c r="C16" s="40">
        <v>3.4498874073</v>
      </c>
      <c r="D16" s="41">
        <v>7455</v>
      </c>
      <c r="G16" s="39"/>
    </row>
    <row r="17" spans="2:7" ht="21.75" customHeight="1">
      <c r="B17" s="5" t="s">
        <v>15</v>
      </c>
      <c r="C17" s="40">
        <v>3.5411495978</v>
      </c>
      <c r="D17" s="41">
        <v>3000</v>
      </c>
      <c r="G17" s="39"/>
    </row>
    <row r="18" spans="2:7" ht="21.75" customHeight="1">
      <c r="B18" s="5" t="s">
        <v>16</v>
      </c>
      <c r="C18" s="40">
        <v>3.5993842861</v>
      </c>
      <c r="D18" s="41">
        <v>6246</v>
      </c>
      <c r="G18" s="39"/>
    </row>
    <row r="19" spans="2:4" ht="21.75" customHeight="1">
      <c r="B19" s="5" t="s">
        <v>20</v>
      </c>
      <c r="C19" s="42">
        <f>SUM(C2:C18)</f>
        <v>59.715917003999984</v>
      </c>
      <c r="D19" s="16">
        <f>SUM(D2:D18)</f>
        <v>191214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29.28125" style="0" customWidth="1"/>
    <col min="2" max="2" width="27.28125" style="0" customWidth="1"/>
    <col min="3" max="4" width="20.7109375" style="0" customWidth="1"/>
    <col min="5" max="5" width="19.28125" style="0" bestFit="1" customWidth="1"/>
    <col min="6" max="6" width="19.28125" style="0" customWidth="1"/>
    <col min="7" max="7" width="12.00390625" style="0" customWidth="1"/>
    <col min="8" max="9" width="16.28125" style="0" customWidth="1"/>
    <col min="10" max="10" width="14.28125" style="0" customWidth="1"/>
  </cols>
  <sheetData>
    <row r="1" ht="18.75">
      <c r="A1" s="31" t="s">
        <v>30</v>
      </c>
    </row>
    <row r="2" spans="8:17" ht="60">
      <c r="H2" t="s">
        <v>76</v>
      </c>
      <c r="O2" s="13" t="s">
        <v>29</v>
      </c>
      <c r="P2" s="13" t="s">
        <v>63</v>
      </c>
      <c r="Q2" s="32" t="s">
        <v>28</v>
      </c>
    </row>
    <row r="4" spans="1:10" ht="54.75" customHeight="1" thickBot="1">
      <c r="A4" s="162" t="s">
        <v>18</v>
      </c>
      <c r="B4" s="38" t="s">
        <v>67</v>
      </c>
      <c r="C4" s="38" t="s">
        <v>68</v>
      </c>
      <c r="D4" s="38" t="s">
        <v>74</v>
      </c>
      <c r="E4" s="46" t="s">
        <v>70</v>
      </c>
      <c r="F4" s="46" t="s">
        <v>72</v>
      </c>
      <c r="G4" s="46" t="s">
        <v>75</v>
      </c>
      <c r="H4" s="38" t="s">
        <v>69</v>
      </c>
      <c r="I4" s="38" t="s">
        <v>73</v>
      </c>
      <c r="J4" s="46" t="s">
        <v>71</v>
      </c>
    </row>
    <row r="5" spans="1:10" ht="41.25" customHeight="1" hidden="1">
      <c r="A5" s="162"/>
      <c r="B5" s="5"/>
      <c r="C5" s="5"/>
      <c r="D5" s="5"/>
      <c r="E5" s="49">
        <v>896077452</v>
      </c>
      <c r="F5" s="49"/>
      <c r="G5" s="49"/>
      <c r="H5" s="49">
        <v>1375111904</v>
      </c>
      <c r="I5" s="55"/>
      <c r="J5" s="43">
        <f>+H5-E5</f>
        <v>479034452</v>
      </c>
    </row>
    <row r="6" spans="1:9" ht="15" hidden="1">
      <c r="A6" s="162"/>
      <c r="B6" s="5"/>
      <c r="C6" s="5"/>
      <c r="D6" s="5"/>
      <c r="E6" s="5"/>
      <c r="F6" s="53"/>
      <c r="G6" s="53"/>
      <c r="H6" s="53"/>
      <c r="I6" s="56"/>
    </row>
    <row r="7" spans="1:10" ht="15.75" thickBot="1">
      <c r="A7" s="44" t="s">
        <v>0</v>
      </c>
      <c r="B7" s="50">
        <v>59999691</v>
      </c>
      <c r="C7" s="35">
        <v>479034452</v>
      </c>
      <c r="D7" s="54">
        <v>0.8</v>
      </c>
      <c r="E7" s="14">
        <v>0.03933890074273141</v>
      </c>
      <c r="F7" s="14">
        <f>+E7*D7</f>
        <v>0.03147112059418513</v>
      </c>
      <c r="G7" s="54">
        <v>0.2</v>
      </c>
      <c r="H7" s="15">
        <v>0.04968714899912712</v>
      </c>
      <c r="I7" s="47">
        <f>+H7*G7</f>
        <v>0.009937429799825426</v>
      </c>
      <c r="J7" s="48">
        <f>+F7+I7</f>
        <v>0.041408550394010556</v>
      </c>
    </row>
    <row r="8" spans="1:10" ht="15.75" thickBot="1">
      <c r="A8" s="44" t="s">
        <v>1</v>
      </c>
      <c r="B8" s="50">
        <v>148624043</v>
      </c>
      <c r="C8" s="35">
        <v>479034452</v>
      </c>
      <c r="D8" s="54">
        <v>0.8</v>
      </c>
      <c r="E8" s="14">
        <v>0.1377907543412882</v>
      </c>
      <c r="F8" s="14">
        <f aca="true" t="shared" si="0" ref="F8:F23">+E8*D8</f>
        <v>0.11023260347303057</v>
      </c>
      <c r="G8" s="54">
        <v>0.2</v>
      </c>
      <c r="H8" s="15">
        <v>0.07377766069239548</v>
      </c>
      <c r="I8" s="47">
        <f aca="true" t="shared" si="1" ref="I8:I23">+H8*G8</f>
        <v>0.014755532138479098</v>
      </c>
      <c r="J8" s="48">
        <f aca="true" t="shared" si="2" ref="J8:J23">+F8+I8</f>
        <v>0.12498813561150968</v>
      </c>
    </row>
    <row r="9" spans="1:10" ht="15.75" thickBot="1">
      <c r="A9" s="44" t="s">
        <v>2</v>
      </c>
      <c r="B9" s="50">
        <v>65023547</v>
      </c>
      <c r="C9" s="35">
        <v>479034452</v>
      </c>
      <c r="D9" s="54">
        <v>0.8</v>
      </c>
      <c r="E9" s="14">
        <v>0.09439278055780789</v>
      </c>
      <c r="F9" s="14">
        <f t="shared" si="0"/>
        <v>0.07551422444624632</v>
      </c>
      <c r="G9" s="54">
        <v>0.2</v>
      </c>
      <c r="H9" s="15">
        <v>0.06282516334753185</v>
      </c>
      <c r="I9" s="47">
        <f t="shared" si="1"/>
        <v>0.01256503266950637</v>
      </c>
      <c r="J9" s="48">
        <f t="shared" si="2"/>
        <v>0.0880792571157527</v>
      </c>
    </row>
    <row r="10" spans="1:10" ht="15.75" thickBot="1">
      <c r="A10" s="44" t="s">
        <v>3</v>
      </c>
      <c r="B10" s="50">
        <v>42127546</v>
      </c>
      <c r="C10" s="35">
        <v>479034452</v>
      </c>
      <c r="D10" s="54">
        <v>0.8</v>
      </c>
      <c r="E10" s="14">
        <v>0.09186208066217169</v>
      </c>
      <c r="F10" s="14">
        <f t="shared" si="0"/>
        <v>0.07348966452973736</v>
      </c>
      <c r="G10" s="54">
        <v>0.2</v>
      </c>
      <c r="H10" s="15">
        <v>0.05969260093513808</v>
      </c>
      <c r="I10" s="47">
        <f t="shared" si="1"/>
        <v>0.011938520187027617</v>
      </c>
      <c r="J10" s="48">
        <f t="shared" si="2"/>
        <v>0.08542818471676497</v>
      </c>
    </row>
    <row r="11" spans="1:10" ht="15.75" thickBot="1">
      <c r="A11" s="44" t="s">
        <v>4</v>
      </c>
      <c r="B11" s="50">
        <v>100391850</v>
      </c>
      <c r="C11" s="35">
        <v>479034452</v>
      </c>
      <c r="D11" s="54">
        <v>0.8</v>
      </c>
      <c r="E11" s="14">
        <v>0.10878948227768936</v>
      </c>
      <c r="F11" s="14">
        <f t="shared" si="0"/>
        <v>0.0870315858221515</v>
      </c>
      <c r="G11" s="54">
        <v>0.2</v>
      </c>
      <c r="H11" s="15">
        <v>0.05606786321633382</v>
      </c>
      <c r="I11" s="47">
        <f t="shared" si="1"/>
        <v>0.011213572643266764</v>
      </c>
      <c r="J11" s="48">
        <f t="shared" si="2"/>
        <v>0.09824515846541826</v>
      </c>
    </row>
    <row r="12" spans="1:10" ht="15.75" thickBot="1">
      <c r="A12" s="44" t="s">
        <v>5</v>
      </c>
      <c r="B12" s="50">
        <v>40490101</v>
      </c>
      <c r="C12" s="35">
        <v>479034452</v>
      </c>
      <c r="D12" s="54">
        <v>0.8</v>
      </c>
      <c r="E12" s="14">
        <v>0.08562796740470467</v>
      </c>
      <c r="F12" s="14">
        <f t="shared" si="0"/>
        <v>0.06850237392376374</v>
      </c>
      <c r="G12" s="54">
        <v>0.2</v>
      </c>
      <c r="H12" s="15">
        <v>0.03991745914711519</v>
      </c>
      <c r="I12" s="47">
        <f t="shared" si="1"/>
        <v>0.007983491829423038</v>
      </c>
      <c r="J12" s="48">
        <f t="shared" si="2"/>
        <v>0.07648586575318678</v>
      </c>
    </row>
    <row r="13" spans="1:10" ht="15.75" thickBot="1">
      <c r="A13" s="44" t="s">
        <v>6</v>
      </c>
      <c r="B13" s="50">
        <v>12854857</v>
      </c>
      <c r="C13" s="35">
        <v>479034452</v>
      </c>
      <c r="D13" s="54">
        <v>0.8</v>
      </c>
      <c r="E13" s="14">
        <v>0.008283378144409891</v>
      </c>
      <c r="F13" s="14">
        <f t="shared" si="0"/>
        <v>0.006626702515527914</v>
      </c>
      <c r="G13" s="54">
        <v>0.2</v>
      </c>
      <c r="H13" s="15">
        <v>0.10552853324988562</v>
      </c>
      <c r="I13" s="47">
        <f t="shared" si="1"/>
        <v>0.021105706649977126</v>
      </c>
      <c r="J13" s="48">
        <f t="shared" si="2"/>
        <v>0.02773240916550504</v>
      </c>
    </row>
    <row r="14" spans="1:10" ht="15.75" thickBot="1">
      <c r="A14" s="44" t="s">
        <v>7</v>
      </c>
      <c r="B14" s="50">
        <v>103362093</v>
      </c>
      <c r="C14" s="35">
        <v>479034452</v>
      </c>
      <c r="D14" s="54">
        <v>0.8</v>
      </c>
      <c r="E14" s="14">
        <v>0.09442886401552288</v>
      </c>
      <c r="F14" s="14">
        <f t="shared" si="0"/>
        <v>0.07554309121241831</v>
      </c>
      <c r="G14" s="54">
        <v>0.2</v>
      </c>
      <c r="H14" s="15">
        <v>0.06585475856291452</v>
      </c>
      <c r="I14" s="47">
        <f t="shared" si="1"/>
        <v>0.013170951712582904</v>
      </c>
      <c r="J14" s="48">
        <f t="shared" si="2"/>
        <v>0.08871404292500122</v>
      </c>
    </row>
    <row r="15" spans="1:10" ht="15.75" thickBot="1">
      <c r="A15" s="44" t="s">
        <v>8</v>
      </c>
      <c r="B15" s="50">
        <v>10597425</v>
      </c>
      <c r="C15" s="35">
        <v>479034452</v>
      </c>
      <c r="D15" s="54">
        <v>0.8</v>
      </c>
      <c r="E15" s="14">
        <v>0.016845057234531145</v>
      </c>
      <c r="F15" s="14">
        <f t="shared" si="0"/>
        <v>0.013476045787624916</v>
      </c>
      <c r="G15" s="54">
        <v>0.2</v>
      </c>
      <c r="H15" s="15">
        <v>0.04821201576169949</v>
      </c>
      <c r="I15" s="47">
        <f t="shared" si="1"/>
        <v>0.009642403152339898</v>
      </c>
      <c r="J15" s="48">
        <f t="shared" si="2"/>
        <v>0.023118448939964814</v>
      </c>
    </row>
    <row r="16" spans="1:10" ht="15.75" thickBot="1">
      <c r="A16" s="44" t="s">
        <v>9</v>
      </c>
      <c r="B16" s="50">
        <v>19666137</v>
      </c>
      <c r="C16" s="35">
        <v>479034452</v>
      </c>
      <c r="D16" s="54">
        <v>0.8</v>
      </c>
      <c r="E16" s="14">
        <v>0.04642288535853302</v>
      </c>
      <c r="F16" s="14">
        <f t="shared" si="0"/>
        <v>0.03713830828682642</v>
      </c>
      <c r="G16" s="54">
        <v>0.2</v>
      </c>
      <c r="H16" s="15">
        <v>0.04603677501910946</v>
      </c>
      <c r="I16" s="47">
        <f t="shared" si="1"/>
        <v>0.009207355003821893</v>
      </c>
      <c r="J16" s="48">
        <f t="shared" si="2"/>
        <v>0.04634566329064831</v>
      </c>
    </row>
    <row r="17" spans="1:10" ht="15.75" thickBot="1">
      <c r="A17" s="44" t="s">
        <v>10</v>
      </c>
      <c r="B17" s="50">
        <v>48745116</v>
      </c>
      <c r="C17" s="35">
        <v>479034452</v>
      </c>
      <c r="D17" s="54">
        <v>0.8</v>
      </c>
      <c r="E17" s="14">
        <v>0.02753795620228248</v>
      </c>
      <c r="F17" s="14">
        <f t="shared" si="0"/>
        <v>0.022030364961825987</v>
      </c>
      <c r="G17" s="54">
        <v>0.2</v>
      </c>
      <c r="H17" s="15">
        <v>0.04345994245925037</v>
      </c>
      <c r="I17" s="47">
        <f t="shared" si="1"/>
        <v>0.008691988491850074</v>
      </c>
      <c r="J17" s="48">
        <f t="shared" si="2"/>
        <v>0.030722353453676063</v>
      </c>
    </row>
    <row r="18" spans="1:10" ht="15.75" thickBot="1">
      <c r="A18" s="44" t="s">
        <v>11</v>
      </c>
      <c r="B18" s="50">
        <v>85694539</v>
      </c>
      <c r="C18" s="35">
        <v>479034452</v>
      </c>
      <c r="D18" s="54">
        <v>0.8</v>
      </c>
      <c r="E18" s="14">
        <v>0.09037746531401779</v>
      </c>
      <c r="F18" s="14">
        <f t="shared" si="0"/>
        <v>0.07230197225121424</v>
      </c>
      <c r="G18" s="54">
        <v>0.2</v>
      </c>
      <c r="H18" s="15">
        <v>0.06558333881314597</v>
      </c>
      <c r="I18" s="47">
        <f t="shared" si="1"/>
        <v>0.013116667762629194</v>
      </c>
      <c r="J18" s="48">
        <f t="shared" si="2"/>
        <v>0.08541864001384343</v>
      </c>
    </row>
    <row r="19" spans="1:10" ht="15.75" thickBot="1">
      <c r="A19" s="44" t="s">
        <v>12</v>
      </c>
      <c r="B19" s="50">
        <v>15665712</v>
      </c>
      <c r="C19" s="35">
        <v>479034452</v>
      </c>
      <c r="D19" s="54">
        <v>0.8</v>
      </c>
      <c r="E19" s="14">
        <v>0.042430281246004176</v>
      </c>
      <c r="F19" s="14">
        <f t="shared" si="0"/>
        <v>0.03394422499680334</v>
      </c>
      <c r="G19" s="54">
        <v>0.2</v>
      </c>
      <c r="H19" s="15">
        <v>0.0425600199642612</v>
      </c>
      <c r="I19" s="47">
        <f t="shared" si="1"/>
        <v>0.00851200399285224</v>
      </c>
      <c r="J19" s="48">
        <f t="shared" si="2"/>
        <v>0.042456228989655585</v>
      </c>
    </row>
    <row r="20" spans="1:10" ht="15.75" thickBot="1">
      <c r="A20" s="44" t="s">
        <v>13</v>
      </c>
      <c r="B20" s="50">
        <v>22558376</v>
      </c>
      <c r="C20" s="35">
        <v>479034452</v>
      </c>
      <c r="D20" s="54">
        <v>0.8</v>
      </c>
      <c r="E20" s="14">
        <v>0.028545072947278836</v>
      </c>
      <c r="F20" s="14">
        <f t="shared" si="0"/>
        <v>0.02283605835782307</v>
      </c>
      <c r="G20" s="54">
        <v>0.2</v>
      </c>
      <c r="H20" s="15">
        <v>0.08032630803056683</v>
      </c>
      <c r="I20" s="47">
        <f t="shared" si="1"/>
        <v>0.016065261606113365</v>
      </c>
      <c r="J20" s="48">
        <f t="shared" si="2"/>
        <v>0.038901319963936434</v>
      </c>
    </row>
    <row r="21" spans="1:10" ht="15.75" thickBot="1">
      <c r="A21" s="44" t="s">
        <v>14</v>
      </c>
      <c r="B21" s="50">
        <v>73165931</v>
      </c>
      <c r="C21" s="35">
        <v>479034452</v>
      </c>
      <c r="D21" s="54">
        <v>0.8</v>
      </c>
      <c r="E21" s="14">
        <v>0.03818089316651884</v>
      </c>
      <c r="F21" s="14">
        <f t="shared" si="0"/>
        <v>0.030544714533215073</v>
      </c>
      <c r="G21" s="54">
        <v>0.2</v>
      </c>
      <c r="H21" s="15">
        <v>0.05251283245949327</v>
      </c>
      <c r="I21" s="47">
        <f t="shared" si="1"/>
        <v>0.010502566491898655</v>
      </c>
      <c r="J21" s="48">
        <f t="shared" si="2"/>
        <v>0.04104728102511373</v>
      </c>
    </row>
    <row r="22" spans="1:10" ht="15.75" thickBot="1">
      <c r="A22" s="44" t="s">
        <v>15</v>
      </c>
      <c r="B22" s="50">
        <v>13547632</v>
      </c>
      <c r="C22" s="35">
        <v>479034452</v>
      </c>
      <c r="D22" s="54">
        <v>0.8</v>
      </c>
      <c r="E22" s="14">
        <v>0.01577099315796644</v>
      </c>
      <c r="F22" s="14">
        <f t="shared" si="0"/>
        <v>0.012616794526373152</v>
      </c>
      <c r="G22" s="54">
        <v>0.2</v>
      </c>
      <c r="H22" s="15">
        <v>0.06467961514536473</v>
      </c>
      <c r="I22" s="47">
        <f t="shared" si="1"/>
        <v>0.012935923029072947</v>
      </c>
      <c r="J22" s="48">
        <f t="shared" si="2"/>
        <v>0.0255527175554461</v>
      </c>
    </row>
    <row r="23" spans="1:10" ht="15.75" thickBot="1">
      <c r="A23" s="44" t="s">
        <v>16</v>
      </c>
      <c r="B23" s="50">
        <v>33562856</v>
      </c>
      <c r="C23" s="35">
        <v>479034452</v>
      </c>
      <c r="D23" s="54">
        <v>0.8</v>
      </c>
      <c r="E23" s="14">
        <v>0.033375187226541175</v>
      </c>
      <c r="F23" s="14">
        <f t="shared" si="0"/>
        <v>0.026700149781232942</v>
      </c>
      <c r="G23" s="54">
        <v>0.2</v>
      </c>
      <c r="H23" s="15">
        <v>0.04327796419666684</v>
      </c>
      <c r="I23" s="47">
        <f t="shared" si="1"/>
        <v>0.008655592839333369</v>
      </c>
      <c r="J23" s="48">
        <f t="shared" si="2"/>
        <v>0.03535574262056631</v>
      </c>
    </row>
    <row r="24" spans="1:10" ht="15">
      <c r="A24" s="45" t="s">
        <v>17</v>
      </c>
      <c r="B24" s="51">
        <f>SUM(B7:B23)</f>
        <v>896077452</v>
      </c>
      <c r="C24" s="47"/>
      <c r="D24" s="47"/>
      <c r="E24" s="52">
        <f>SUM(E7:E23)</f>
        <v>1</v>
      </c>
      <c r="F24" s="52">
        <f>SUM(F7:F23)</f>
        <v>0.8</v>
      </c>
      <c r="G24" s="57"/>
      <c r="H24" s="29">
        <f>SUM(H7:H23)</f>
        <v>0.9999999999999998</v>
      </c>
      <c r="I24" s="29">
        <f>SUM(I7:I23)</f>
        <v>0.2</v>
      </c>
      <c r="J24" s="48">
        <f>SUM(J7:J23)</f>
        <v>0.9999999999999999</v>
      </c>
    </row>
  </sheetData>
  <sheetProtection/>
  <mergeCells count="1">
    <mergeCell ref="A4: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7" sqref="F7:F23"/>
    </sheetView>
  </sheetViews>
  <sheetFormatPr defaultColWidth="11.421875" defaultRowHeight="15"/>
  <cols>
    <col min="1" max="1" width="15.421875" style="0" customWidth="1"/>
    <col min="2" max="2" width="14.421875" style="0" customWidth="1"/>
    <col min="3" max="3" width="15.421875" style="0" customWidth="1"/>
    <col min="4" max="4" width="17.421875" style="0" customWidth="1"/>
    <col min="5" max="5" width="22.00390625" style="7" customWidth="1"/>
    <col min="6" max="6" width="18.7109375" style="4" customWidth="1"/>
    <col min="7" max="7" width="18.7109375" style="0" bestFit="1" customWidth="1"/>
  </cols>
  <sheetData>
    <row r="1" spans="1:4" ht="17.25">
      <c r="A1" s="11" t="s">
        <v>24</v>
      </c>
      <c r="B1" s="11"/>
      <c r="C1" s="7"/>
      <c r="D1" s="7"/>
    </row>
    <row r="2" spans="1:4" ht="15">
      <c r="A2" s="10"/>
      <c r="B2" s="10"/>
      <c r="C2" s="10"/>
      <c r="D2" s="10"/>
    </row>
    <row r="3" spans="2:6" ht="15">
      <c r="B3">
        <v>1</v>
      </c>
      <c r="C3">
        <v>2</v>
      </c>
      <c r="D3">
        <v>3</v>
      </c>
      <c r="E3" s="7">
        <v>4</v>
      </c>
      <c r="F3" s="4">
        <v>5</v>
      </c>
    </row>
    <row r="4" spans="1:6" ht="15">
      <c r="A4" s="142" t="s">
        <v>18</v>
      </c>
      <c r="B4" s="138" t="s">
        <v>66</v>
      </c>
      <c r="C4" s="138"/>
      <c r="D4" s="139" t="s">
        <v>23</v>
      </c>
      <c r="E4" s="140"/>
      <c r="F4" s="141"/>
    </row>
    <row r="5" spans="1:6" ht="18">
      <c r="A5" s="142"/>
      <c r="B5" s="86" t="s">
        <v>83</v>
      </c>
      <c r="C5" s="86" t="s">
        <v>84</v>
      </c>
      <c r="D5" s="81"/>
      <c r="E5" s="82"/>
      <c r="F5" s="83"/>
    </row>
    <row r="6" spans="1:6" ht="109.5" customHeight="1">
      <c r="A6" s="142"/>
      <c r="B6" s="84" t="s">
        <v>88</v>
      </c>
      <c r="C6" s="85" t="s">
        <v>89</v>
      </c>
      <c r="D6" s="104" t="s">
        <v>90</v>
      </c>
      <c r="E6" s="105" t="s">
        <v>91</v>
      </c>
      <c r="F6" s="104" t="s">
        <v>92</v>
      </c>
    </row>
    <row r="7" spans="1:7" ht="15">
      <c r="A7" s="63" t="s">
        <v>0</v>
      </c>
      <c r="B7" s="41">
        <v>7495</v>
      </c>
      <c r="C7" s="75">
        <v>3.5355506925</v>
      </c>
      <c r="D7" s="76">
        <f>+B7/$B$24</f>
        <v>0.03919692072756179</v>
      </c>
      <c r="E7" s="76">
        <f aca="true" t="shared" si="0" ref="E7:E23">+B7/191214*C7</f>
        <v>0.1385827002221987</v>
      </c>
      <c r="F7" s="77">
        <f>+E7/$E$24</f>
        <v>0.03933890074273141</v>
      </c>
      <c r="G7" s="1"/>
    </row>
    <row r="8" spans="1:6" ht="15">
      <c r="A8" s="63" t="s">
        <v>1</v>
      </c>
      <c r="B8" s="41">
        <v>26096</v>
      </c>
      <c r="C8" s="75">
        <v>3.5567440983</v>
      </c>
      <c r="D8" s="76">
        <f aca="true" t="shared" si="1" ref="D8:D23">+B8/$B$24</f>
        <v>0.13647536268264876</v>
      </c>
      <c r="E8" s="76">
        <f t="shared" si="0"/>
        <v>0.485407940784863</v>
      </c>
      <c r="F8" s="77">
        <f aca="true" t="shared" si="2" ref="F8:F23">+E8/$E$24</f>
        <v>0.1377907543412882</v>
      </c>
    </row>
    <row r="9" spans="1:6" ht="15">
      <c r="A9" s="63" t="s">
        <v>2</v>
      </c>
      <c r="B9" s="41">
        <v>17597</v>
      </c>
      <c r="C9" s="75">
        <v>3.6133217141</v>
      </c>
      <c r="D9" s="76">
        <f t="shared" si="1"/>
        <v>0.09202778039264907</v>
      </c>
      <c r="E9" s="76">
        <f t="shared" si="0"/>
        <v>0.3325259771931851</v>
      </c>
      <c r="F9" s="77">
        <f t="shared" si="2"/>
        <v>0.09439278055780789</v>
      </c>
    </row>
    <row r="10" spans="1:6" ht="15">
      <c r="A10" s="63" t="s">
        <v>19</v>
      </c>
      <c r="B10" s="41">
        <v>17815</v>
      </c>
      <c r="C10" s="75">
        <v>3.4734170898</v>
      </c>
      <c r="D10" s="76">
        <f t="shared" si="1"/>
        <v>0.09316786427772025</v>
      </c>
      <c r="E10" s="76">
        <f t="shared" si="0"/>
        <v>0.3236108520024005</v>
      </c>
      <c r="F10" s="77">
        <f t="shared" si="2"/>
        <v>0.09186208066217169</v>
      </c>
    </row>
    <row r="11" spans="1:6" ht="15">
      <c r="A11" s="63" t="s">
        <v>4</v>
      </c>
      <c r="B11" s="41">
        <v>21120</v>
      </c>
      <c r="C11" s="75">
        <v>3.4697603641</v>
      </c>
      <c r="D11" s="76">
        <f t="shared" si="1"/>
        <v>0.11045216354451035</v>
      </c>
      <c r="E11" s="76">
        <f t="shared" si="0"/>
        <v>0.38324253919583295</v>
      </c>
      <c r="F11" s="77">
        <f t="shared" si="2"/>
        <v>0.10878948227768936</v>
      </c>
    </row>
    <row r="12" spans="1:6" ht="15">
      <c r="A12" s="63" t="s">
        <v>5</v>
      </c>
      <c r="B12" s="41">
        <v>16270</v>
      </c>
      <c r="C12" s="75">
        <v>3.5451496098</v>
      </c>
      <c r="D12" s="76">
        <f t="shared" si="1"/>
        <v>0.08508791197297269</v>
      </c>
      <c r="E12" s="76">
        <f t="shared" si="0"/>
        <v>0.3016493779296809</v>
      </c>
      <c r="F12" s="77">
        <f t="shared" si="2"/>
        <v>0.08562796740470467</v>
      </c>
    </row>
    <row r="13" spans="1:6" ht="15">
      <c r="A13" s="63" t="s">
        <v>6</v>
      </c>
      <c r="B13" s="41">
        <v>1600</v>
      </c>
      <c r="C13" s="75">
        <v>3.4873375868</v>
      </c>
      <c r="D13" s="76">
        <f t="shared" si="1"/>
        <v>0.00836758814731139</v>
      </c>
      <c r="E13" s="76">
        <f t="shared" si="0"/>
        <v>0.02918060465698118</v>
      </c>
      <c r="F13" s="77">
        <f t="shared" si="2"/>
        <v>0.008283378144409891</v>
      </c>
    </row>
    <row r="14" spans="1:6" ht="15">
      <c r="A14" s="63" t="s">
        <v>7</v>
      </c>
      <c r="B14" s="41">
        <v>18162</v>
      </c>
      <c r="C14" s="75">
        <v>3.502253511</v>
      </c>
      <c r="D14" s="76">
        <f t="shared" si="1"/>
        <v>0.09498258495716841</v>
      </c>
      <c r="E14" s="76">
        <f t="shared" si="0"/>
        <v>0.3326530916500989</v>
      </c>
      <c r="F14" s="77">
        <f t="shared" si="2"/>
        <v>0.09442886401552288</v>
      </c>
    </row>
    <row r="15" spans="1:6" ht="15">
      <c r="A15" s="63" t="s">
        <v>8</v>
      </c>
      <c r="B15" s="41">
        <v>3231</v>
      </c>
      <c r="C15" s="75">
        <v>3.5118990087</v>
      </c>
      <c r="D15" s="76">
        <f t="shared" si="1"/>
        <v>0.01689729831497694</v>
      </c>
      <c r="E15" s="76">
        <f t="shared" si="0"/>
        <v>0.05934160520207569</v>
      </c>
      <c r="F15" s="77">
        <f t="shared" si="2"/>
        <v>0.016845057234531145</v>
      </c>
    </row>
    <row r="16" spans="1:6" ht="15">
      <c r="A16" s="63" t="s">
        <v>9</v>
      </c>
      <c r="B16" s="41">
        <v>8903</v>
      </c>
      <c r="C16" s="75">
        <v>3.5123860384</v>
      </c>
      <c r="D16" s="76">
        <f t="shared" si="1"/>
        <v>0.04656039829719581</v>
      </c>
      <c r="E16" s="76">
        <f t="shared" si="0"/>
        <v>0.1635380929214137</v>
      </c>
      <c r="F16" s="77">
        <f t="shared" si="2"/>
        <v>0.04642288535853302</v>
      </c>
    </row>
    <row r="17" spans="1:6" ht="15">
      <c r="A17" s="63" t="s">
        <v>10</v>
      </c>
      <c r="B17" s="41">
        <v>5352</v>
      </c>
      <c r="C17" s="75">
        <v>3.4659483432</v>
      </c>
      <c r="D17" s="76">
        <f t="shared" si="1"/>
        <v>0.027989582352756597</v>
      </c>
      <c r="E17" s="76">
        <f t="shared" si="0"/>
        <v>0.09701044658239669</v>
      </c>
      <c r="F17" s="77">
        <f t="shared" si="2"/>
        <v>0.02753795620228248</v>
      </c>
    </row>
    <row r="18" spans="1:6" ht="15">
      <c r="A18" s="63" t="s">
        <v>11</v>
      </c>
      <c r="B18" s="41">
        <v>16958</v>
      </c>
      <c r="C18" s="75">
        <v>3.5899798566</v>
      </c>
      <c r="D18" s="76">
        <f t="shared" si="1"/>
        <v>0.08868597487631659</v>
      </c>
      <c r="E18" s="76">
        <f t="shared" si="0"/>
        <v>0.3183808633689102</v>
      </c>
      <c r="F18" s="77">
        <f t="shared" si="2"/>
        <v>0.09037746531401779</v>
      </c>
    </row>
    <row r="19" spans="1:6" ht="15">
      <c r="A19" s="63" t="s">
        <v>12</v>
      </c>
      <c r="B19" s="41">
        <v>8264</v>
      </c>
      <c r="C19" s="75">
        <v>3.4585343028</v>
      </c>
      <c r="D19" s="76">
        <f t="shared" si="1"/>
        <v>0.043218592780863326</v>
      </c>
      <c r="E19" s="76">
        <f t="shared" si="0"/>
        <v>0.14947298565136025</v>
      </c>
      <c r="F19" s="77">
        <f t="shared" si="2"/>
        <v>0.042430281246004176</v>
      </c>
    </row>
    <row r="20" spans="1:6" ht="15">
      <c r="A20" s="63" t="s">
        <v>13</v>
      </c>
      <c r="B20" s="41">
        <v>5650</v>
      </c>
      <c r="C20" s="75">
        <v>3.4032134967</v>
      </c>
      <c r="D20" s="76">
        <f t="shared" si="1"/>
        <v>0.029548045645193345</v>
      </c>
      <c r="E20" s="76">
        <f t="shared" si="0"/>
        <v>0.10055830774082965</v>
      </c>
      <c r="F20" s="77">
        <f t="shared" si="2"/>
        <v>0.028545072947278836</v>
      </c>
    </row>
    <row r="21" spans="1:6" ht="15">
      <c r="A21" s="63" t="s">
        <v>14</v>
      </c>
      <c r="B21" s="41">
        <v>7455</v>
      </c>
      <c r="C21" s="75">
        <v>3.4498874073</v>
      </c>
      <c r="D21" s="76">
        <f t="shared" si="1"/>
        <v>0.03898773102387901</v>
      </c>
      <c r="E21" s="76">
        <f t="shared" si="0"/>
        <v>0.13450328229847971</v>
      </c>
      <c r="F21" s="77">
        <f t="shared" si="2"/>
        <v>0.03818089316651884</v>
      </c>
    </row>
    <row r="22" spans="1:6" ht="15">
      <c r="A22" s="63" t="s">
        <v>15</v>
      </c>
      <c r="B22" s="41">
        <v>3000</v>
      </c>
      <c r="C22" s="75">
        <v>3.5411495978</v>
      </c>
      <c r="D22" s="76">
        <f t="shared" si="1"/>
        <v>0.015689227776208854</v>
      </c>
      <c r="E22" s="76">
        <f t="shared" si="0"/>
        <v>0.05555790262951457</v>
      </c>
      <c r="F22" s="77">
        <f t="shared" si="2"/>
        <v>0.01577099315796644</v>
      </c>
    </row>
    <row r="23" spans="1:6" ht="15">
      <c r="A23" s="63" t="s">
        <v>16</v>
      </c>
      <c r="B23" s="41">
        <v>6246</v>
      </c>
      <c r="C23" s="75">
        <v>3.5993842861</v>
      </c>
      <c r="D23" s="76">
        <f t="shared" si="1"/>
        <v>0.032664972230066834</v>
      </c>
      <c r="E23" s="76">
        <f t="shared" si="0"/>
        <v>0.11757378775079542</v>
      </c>
      <c r="F23" s="77">
        <f t="shared" si="2"/>
        <v>0.033375187226541175</v>
      </c>
    </row>
    <row r="24" spans="1:6" ht="25.5" customHeight="1">
      <c r="A24" s="106" t="s">
        <v>20</v>
      </c>
      <c r="B24" s="107">
        <f>SUM(B7:B23)</f>
        <v>191214</v>
      </c>
      <c r="C24" s="108">
        <f>SUM(C7:C23)</f>
        <v>59.715917003999984</v>
      </c>
      <c r="D24" s="108">
        <f>SUM(D7:D23)</f>
        <v>1.0000000000000002</v>
      </c>
      <c r="E24" s="108">
        <f>SUM(E7:E23)</f>
        <v>3.5227903577810173</v>
      </c>
      <c r="F24" s="108">
        <f>SUM(F7:F23)</f>
        <v>1</v>
      </c>
    </row>
  </sheetData>
  <sheetProtection/>
  <mergeCells count="3">
    <mergeCell ref="B4:C4"/>
    <mergeCell ref="D4:F4"/>
    <mergeCell ref="A4:A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29.28125" style="0" customWidth="1"/>
    <col min="2" max="2" width="27.28125" style="0" customWidth="1"/>
    <col min="3" max="3" width="20.7109375" style="0" customWidth="1"/>
  </cols>
  <sheetData>
    <row r="1" ht="18.75">
      <c r="A1" s="31" t="s">
        <v>30</v>
      </c>
    </row>
    <row r="3" spans="1:3" ht="15">
      <c r="A3">
        <v>6</v>
      </c>
      <c r="B3">
        <v>7</v>
      </c>
      <c r="C3">
        <v>8</v>
      </c>
    </row>
    <row r="4" spans="1:3" ht="69" customHeight="1">
      <c r="A4" s="87" t="s">
        <v>29</v>
      </c>
      <c r="B4" s="87" t="s">
        <v>93</v>
      </c>
      <c r="C4" s="88" t="s">
        <v>28</v>
      </c>
    </row>
    <row r="5" spans="1:3" ht="41.25" customHeight="1">
      <c r="A5" s="71">
        <v>896077452</v>
      </c>
      <c r="B5" s="71">
        <v>1614607358</v>
      </c>
      <c r="C5" s="71">
        <f>+B5-A5</f>
        <v>718529906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16.57421875" style="0" customWidth="1"/>
    <col min="2" max="2" width="14.140625" style="0" customWidth="1"/>
    <col min="3" max="3" width="19.28125" style="0" bestFit="1" customWidth="1"/>
    <col min="4" max="4" width="21.57421875" style="0" customWidth="1"/>
    <col min="6" max="6" width="12.7109375" style="0" bestFit="1" customWidth="1"/>
  </cols>
  <sheetData>
    <row r="1" ht="18.75">
      <c r="A1" s="31" t="s">
        <v>30</v>
      </c>
    </row>
    <row r="3" spans="2:4" ht="15">
      <c r="B3">
        <v>9</v>
      </c>
      <c r="C3">
        <v>10</v>
      </c>
      <c r="D3">
        <v>11</v>
      </c>
    </row>
    <row r="4" spans="1:4" ht="54.75" customHeight="1">
      <c r="A4" s="143" t="s">
        <v>18</v>
      </c>
      <c r="B4" s="135" t="s">
        <v>68</v>
      </c>
      <c r="C4" s="135" t="s">
        <v>94</v>
      </c>
      <c r="D4" s="135" t="s">
        <v>95</v>
      </c>
    </row>
    <row r="5" spans="1:4" ht="41.25" customHeight="1" hidden="1">
      <c r="A5" s="143"/>
      <c r="B5" s="126"/>
      <c r="C5" s="127">
        <v>896077452</v>
      </c>
      <c r="D5" s="127"/>
    </row>
    <row r="6" spans="1:4" ht="15" hidden="1">
      <c r="A6" s="143"/>
      <c r="B6" s="126"/>
      <c r="C6" s="126"/>
      <c r="D6" s="128"/>
    </row>
    <row r="7" spans="1:6" ht="20.25" customHeight="1">
      <c r="A7" s="129" t="s">
        <v>0</v>
      </c>
      <c r="B7" s="130">
        <v>718529906</v>
      </c>
      <c r="C7" s="131">
        <v>0.03933890074273141</v>
      </c>
      <c r="D7" s="130">
        <f>+(B7*C7)*0.8</f>
        <v>22612941.322254505</v>
      </c>
      <c r="F7" s="30"/>
    </row>
    <row r="8" spans="1:4" ht="20.25" customHeight="1">
      <c r="A8" s="129" t="s">
        <v>1</v>
      </c>
      <c r="B8" s="130">
        <v>718529906</v>
      </c>
      <c r="C8" s="131">
        <v>0.1377907543412882</v>
      </c>
      <c r="D8" s="130">
        <f aca="true" t="shared" si="0" ref="D8:D23">+(B8*C8)*0.8</f>
        <v>79205422.21161193</v>
      </c>
    </row>
    <row r="9" spans="1:4" ht="20.25" customHeight="1">
      <c r="A9" s="129" t="s">
        <v>2</v>
      </c>
      <c r="B9" s="130">
        <v>718529906</v>
      </c>
      <c r="C9" s="131">
        <v>0.09439278055780789</v>
      </c>
      <c r="D9" s="130">
        <f t="shared" si="0"/>
        <v>54259228.59302427</v>
      </c>
    </row>
    <row r="10" spans="1:4" ht="20.25" customHeight="1">
      <c r="A10" s="129" t="s">
        <v>3</v>
      </c>
      <c r="B10" s="130">
        <v>718529906</v>
      </c>
      <c r="C10" s="131">
        <v>0.09186208066217169</v>
      </c>
      <c r="D10" s="130">
        <f t="shared" si="0"/>
        <v>52804521.746523716</v>
      </c>
    </row>
    <row r="11" spans="1:4" ht="20.25" customHeight="1">
      <c r="A11" s="129" t="s">
        <v>4</v>
      </c>
      <c r="B11" s="130">
        <v>718529906</v>
      </c>
      <c r="C11" s="131">
        <v>0.10878948227768936</v>
      </c>
      <c r="D11" s="130">
        <f t="shared" si="0"/>
        <v>62534797.17982145</v>
      </c>
    </row>
    <row r="12" spans="1:4" ht="20.25" customHeight="1">
      <c r="A12" s="129" t="s">
        <v>5</v>
      </c>
      <c r="B12" s="130">
        <v>718529906</v>
      </c>
      <c r="C12" s="131">
        <v>0.08562796740470467</v>
      </c>
      <c r="D12" s="130">
        <f t="shared" si="0"/>
        <v>49221004.29621881</v>
      </c>
    </row>
    <row r="13" spans="1:4" ht="20.25" customHeight="1">
      <c r="A13" s="129" t="s">
        <v>6</v>
      </c>
      <c r="B13" s="130">
        <v>718529906</v>
      </c>
      <c r="C13" s="131">
        <v>0.008283378144409891</v>
      </c>
      <c r="D13" s="130">
        <f t="shared" si="0"/>
        <v>4761483.935572235</v>
      </c>
    </row>
    <row r="14" spans="1:4" ht="20.25" customHeight="1">
      <c r="A14" s="129" t="s">
        <v>7</v>
      </c>
      <c r="B14" s="130">
        <v>718529906</v>
      </c>
      <c r="C14" s="131">
        <v>0.09442886401552288</v>
      </c>
      <c r="D14" s="130">
        <f t="shared" si="0"/>
        <v>54279970.22780835</v>
      </c>
    </row>
    <row r="15" spans="1:4" ht="20.25" customHeight="1">
      <c r="A15" s="129" t="s">
        <v>8</v>
      </c>
      <c r="B15" s="130">
        <v>718529906</v>
      </c>
      <c r="C15" s="131">
        <v>0.016845057234531145</v>
      </c>
      <c r="D15" s="130">
        <f t="shared" si="0"/>
        <v>9682941.913033826</v>
      </c>
    </row>
    <row r="16" spans="1:4" ht="20.25" customHeight="1">
      <c r="A16" s="129" t="s">
        <v>9</v>
      </c>
      <c r="B16" s="130">
        <v>718529906</v>
      </c>
      <c r="C16" s="131">
        <v>0.04642288535853302</v>
      </c>
      <c r="D16" s="130">
        <f t="shared" si="0"/>
        <v>26684985.162332408</v>
      </c>
    </row>
    <row r="17" spans="1:4" ht="20.25" customHeight="1">
      <c r="A17" s="129" t="s">
        <v>10</v>
      </c>
      <c r="B17" s="130">
        <v>718529906</v>
      </c>
      <c r="C17" s="131">
        <v>0.02753795620228248</v>
      </c>
      <c r="D17" s="130">
        <f t="shared" si="0"/>
        <v>15829476.065166518</v>
      </c>
    </row>
    <row r="18" spans="1:4" ht="20.25" customHeight="1">
      <c r="A18" s="129" t="s">
        <v>11</v>
      </c>
      <c r="B18" s="130">
        <v>718529906</v>
      </c>
      <c r="C18" s="131">
        <v>0.09037746531401779</v>
      </c>
      <c r="D18" s="130">
        <f t="shared" si="0"/>
        <v>51951129.32527957</v>
      </c>
    </row>
    <row r="19" spans="1:4" ht="20.25" customHeight="1">
      <c r="A19" s="129" t="s">
        <v>12</v>
      </c>
      <c r="B19" s="130">
        <v>718529906</v>
      </c>
      <c r="C19" s="131">
        <v>0.042430281246004176</v>
      </c>
      <c r="D19" s="130">
        <f t="shared" si="0"/>
        <v>24389940.796195954</v>
      </c>
    </row>
    <row r="20" spans="1:4" ht="20.25" customHeight="1">
      <c r="A20" s="129" t="s">
        <v>13</v>
      </c>
      <c r="B20" s="130">
        <v>718529906</v>
      </c>
      <c r="C20" s="131">
        <v>0.028545072947278836</v>
      </c>
      <c r="D20" s="130">
        <f t="shared" si="0"/>
        <v>16408390.865257123</v>
      </c>
    </row>
    <row r="21" spans="1:4" ht="20.25" customHeight="1">
      <c r="A21" s="129" t="s">
        <v>14</v>
      </c>
      <c r="B21" s="130">
        <v>718529906</v>
      </c>
      <c r="C21" s="131">
        <v>0.03818089316651884</v>
      </c>
      <c r="D21" s="130">
        <f t="shared" si="0"/>
        <v>21947290.86234786</v>
      </c>
    </row>
    <row r="22" spans="1:4" ht="20.25" customHeight="1">
      <c r="A22" s="129" t="s">
        <v>15</v>
      </c>
      <c r="B22" s="130">
        <v>718529906</v>
      </c>
      <c r="C22" s="131">
        <v>0.01577099315796644</v>
      </c>
      <c r="D22" s="130">
        <f t="shared" si="0"/>
        <v>9065544.185056215</v>
      </c>
    </row>
    <row r="23" spans="1:4" ht="20.25" customHeight="1">
      <c r="A23" s="129" t="s">
        <v>16</v>
      </c>
      <c r="B23" s="130">
        <v>718529906</v>
      </c>
      <c r="C23" s="131">
        <v>0.033375187226541175</v>
      </c>
      <c r="D23" s="130">
        <f t="shared" si="0"/>
        <v>19184856.112495225</v>
      </c>
    </row>
    <row r="24" spans="1:4" ht="30.75" customHeight="1">
      <c r="A24" s="132" t="s">
        <v>20</v>
      </c>
      <c r="B24" s="125"/>
      <c r="C24" s="133">
        <f>SUM(C7:C23)</f>
        <v>1</v>
      </c>
      <c r="D24" s="134">
        <f>SUM(D7:D23)</f>
        <v>574823924.8</v>
      </c>
    </row>
  </sheetData>
  <sheetProtection/>
  <mergeCells count="1">
    <mergeCell ref="A4: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160" zoomScaleNormal="160" zoomScalePageLayoutView="0" workbookViewId="0" topLeftCell="A19">
      <selection activeCell="I8" sqref="I8"/>
    </sheetView>
  </sheetViews>
  <sheetFormatPr defaultColWidth="11.421875" defaultRowHeight="15"/>
  <cols>
    <col min="1" max="1" width="17.421875" style="0" customWidth="1"/>
    <col min="2" max="2" width="11.8515625" style="0" customWidth="1"/>
    <col min="3" max="3" width="12.7109375" style="0" customWidth="1"/>
    <col min="4" max="4" width="18.00390625" style="0" customWidth="1"/>
    <col min="5" max="5" width="15.7109375" style="0" customWidth="1"/>
    <col min="6" max="6" width="18.28125" style="0" customWidth="1"/>
  </cols>
  <sheetData>
    <row r="1" spans="1:2" ht="17.25">
      <c r="A1" s="146" t="s">
        <v>22</v>
      </c>
      <c r="B1" s="146"/>
    </row>
    <row r="2" ht="15">
      <c r="A2" s="3"/>
    </row>
    <row r="4" spans="2:5" ht="15">
      <c r="B4">
        <v>12</v>
      </c>
      <c r="C4">
        <v>13</v>
      </c>
      <c r="D4">
        <v>14</v>
      </c>
      <c r="E4">
        <v>15</v>
      </c>
    </row>
    <row r="5" spans="1:9" ht="35.25" customHeight="1">
      <c r="A5" s="149" t="s">
        <v>18</v>
      </c>
      <c r="B5" s="144" t="s">
        <v>61</v>
      </c>
      <c r="C5" s="145"/>
      <c r="D5" s="147" t="s">
        <v>23</v>
      </c>
      <c r="E5" s="148"/>
      <c r="I5" s="8"/>
    </row>
    <row r="6" spans="1:9" ht="18.75">
      <c r="A6" s="149"/>
      <c r="B6" s="93" t="s">
        <v>85</v>
      </c>
      <c r="C6" s="93" t="s">
        <v>85</v>
      </c>
      <c r="D6" s="93"/>
      <c r="E6" s="92"/>
      <c r="I6" s="8"/>
    </row>
    <row r="7" spans="1:9" ht="89.25" customHeight="1" thickBot="1">
      <c r="A7" s="149"/>
      <c r="B7" s="94" t="s">
        <v>21</v>
      </c>
      <c r="C7" s="94" t="s">
        <v>62</v>
      </c>
      <c r="D7" s="95"/>
      <c r="E7" s="96"/>
      <c r="H7" s="6"/>
      <c r="I7" s="9"/>
    </row>
    <row r="8" spans="1:5" ht="15.75" thickBot="1">
      <c r="A8" s="72" t="s">
        <v>0</v>
      </c>
      <c r="B8" s="78">
        <v>10170</v>
      </c>
      <c r="C8" s="78">
        <v>7495</v>
      </c>
      <c r="D8" s="79">
        <f>(B8/C8)</f>
        <v>1.3569046030687124</v>
      </c>
      <c r="E8" s="80">
        <f>D8/D$25</f>
        <v>0.04968714899912712</v>
      </c>
    </row>
    <row r="9" spans="1:5" ht="15.75" thickBot="1">
      <c r="A9" s="72" t="s">
        <v>1</v>
      </c>
      <c r="B9" s="78">
        <v>52578</v>
      </c>
      <c r="C9" s="78">
        <v>26096</v>
      </c>
      <c r="D9" s="79">
        <f aca="true" t="shared" si="0" ref="D9:D24">(B9/C9)</f>
        <v>2.01479153893317</v>
      </c>
      <c r="E9" s="80">
        <f aca="true" t="shared" si="1" ref="E9:E24">D9/D$25</f>
        <v>0.07377766069239548</v>
      </c>
    </row>
    <row r="10" spans="1:5" ht="15.75" thickBot="1">
      <c r="A10" s="72" t="s">
        <v>2</v>
      </c>
      <c r="B10" s="78">
        <v>30191</v>
      </c>
      <c r="C10" s="78">
        <v>17597</v>
      </c>
      <c r="D10" s="79">
        <f t="shared" si="0"/>
        <v>1.715690174461556</v>
      </c>
      <c r="E10" s="80">
        <f t="shared" si="1"/>
        <v>0.06282516334753185</v>
      </c>
    </row>
    <row r="11" spans="1:5" ht="15.75" thickBot="1">
      <c r="A11" s="72" t="s">
        <v>3</v>
      </c>
      <c r="B11" s="78">
        <v>29041</v>
      </c>
      <c r="C11" s="78">
        <v>17815</v>
      </c>
      <c r="D11" s="79">
        <f t="shared" si="0"/>
        <v>1.6301431378052202</v>
      </c>
      <c r="E11" s="80">
        <f t="shared" si="1"/>
        <v>0.05969260093513808</v>
      </c>
    </row>
    <row r="12" spans="1:5" ht="16.5" customHeight="1" thickBot="1">
      <c r="A12" s="72" t="s">
        <v>4</v>
      </c>
      <c r="B12" s="78">
        <v>32338</v>
      </c>
      <c r="C12" s="78">
        <v>21120</v>
      </c>
      <c r="D12" s="79">
        <f t="shared" si="0"/>
        <v>1.5311553030303031</v>
      </c>
      <c r="E12" s="80">
        <f t="shared" si="1"/>
        <v>0.05606786321633382</v>
      </c>
    </row>
    <row r="13" spans="1:5" ht="15.75" thickBot="1">
      <c r="A13" s="72" t="s">
        <v>5</v>
      </c>
      <c r="B13" s="78">
        <v>17736</v>
      </c>
      <c r="C13" s="78">
        <v>16270</v>
      </c>
      <c r="D13" s="79">
        <f t="shared" si="0"/>
        <v>1.0901044867854948</v>
      </c>
      <c r="E13" s="80">
        <f t="shared" si="1"/>
        <v>0.03991745914711519</v>
      </c>
    </row>
    <row r="14" spans="1:5" ht="15.75" thickBot="1">
      <c r="A14" s="72" t="s">
        <v>6</v>
      </c>
      <c r="B14" s="78">
        <v>4611</v>
      </c>
      <c r="C14" s="78">
        <v>1600</v>
      </c>
      <c r="D14" s="79">
        <f t="shared" si="0"/>
        <v>2.881875</v>
      </c>
      <c r="E14" s="80">
        <f t="shared" si="1"/>
        <v>0.10552853324988562</v>
      </c>
    </row>
    <row r="15" spans="1:5" ht="16.5" customHeight="1" thickBot="1">
      <c r="A15" s="72" t="s">
        <v>7</v>
      </c>
      <c r="B15" s="78">
        <v>32663</v>
      </c>
      <c r="C15" s="78">
        <v>18162</v>
      </c>
      <c r="D15" s="79">
        <f t="shared" si="0"/>
        <v>1.7984252835590795</v>
      </c>
      <c r="E15" s="80">
        <f t="shared" si="1"/>
        <v>0.06585475856291452</v>
      </c>
    </row>
    <row r="16" spans="1:5" ht="15.75" thickBot="1">
      <c r="A16" s="72" t="s">
        <v>8</v>
      </c>
      <c r="B16" s="78">
        <v>4254</v>
      </c>
      <c r="C16" s="78">
        <v>3231</v>
      </c>
      <c r="D16" s="79">
        <f t="shared" si="0"/>
        <v>1.3166202414113277</v>
      </c>
      <c r="E16" s="80">
        <f t="shared" si="1"/>
        <v>0.04821201576169949</v>
      </c>
    </row>
    <row r="17" spans="1:5" ht="15.75" thickBot="1">
      <c r="A17" s="72" t="s">
        <v>9</v>
      </c>
      <c r="B17" s="78">
        <v>11193</v>
      </c>
      <c r="C17" s="78">
        <v>8903</v>
      </c>
      <c r="D17" s="79">
        <f t="shared" si="0"/>
        <v>1.2572166685386947</v>
      </c>
      <c r="E17" s="80">
        <f t="shared" si="1"/>
        <v>0.04603677501910946</v>
      </c>
    </row>
    <row r="18" spans="1:5" ht="15.75" thickBot="1">
      <c r="A18" s="72" t="s">
        <v>10</v>
      </c>
      <c r="B18" s="78">
        <v>6352</v>
      </c>
      <c r="C18" s="78">
        <v>5352</v>
      </c>
      <c r="D18" s="79">
        <f t="shared" si="0"/>
        <v>1.186846038863976</v>
      </c>
      <c r="E18" s="80">
        <f t="shared" si="1"/>
        <v>0.04345994245925037</v>
      </c>
    </row>
    <row r="19" spans="1:5" ht="15.75" thickBot="1">
      <c r="A19" s="72" t="s">
        <v>11</v>
      </c>
      <c r="B19" s="78">
        <v>30372</v>
      </c>
      <c r="C19" s="78">
        <v>16958</v>
      </c>
      <c r="D19" s="79">
        <f t="shared" si="0"/>
        <v>1.791013091166411</v>
      </c>
      <c r="E19" s="80">
        <f t="shared" si="1"/>
        <v>0.06558333881314597</v>
      </c>
    </row>
    <row r="20" spans="1:5" ht="15.75" thickBot="1">
      <c r="A20" s="72" t="s">
        <v>12</v>
      </c>
      <c r="B20" s="78">
        <v>9605</v>
      </c>
      <c r="C20" s="78">
        <v>8264</v>
      </c>
      <c r="D20" s="79">
        <f t="shared" si="0"/>
        <v>1.162270087124879</v>
      </c>
      <c r="E20" s="80">
        <f t="shared" si="1"/>
        <v>0.0425600199642612</v>
      </c>
    </row>
    <row r="21" spans="1:5" ht="15.75" thickBot="1">
      <c r="A21" s="72" t="s">
        <v>13</v>
      </c>
      <c r="B21" s="78">
        <v>12394</v>
      </c>
      <c r="C21" s="78">
        <v>5650</v>
      </c>
      <c r="D21" s="79">
        <f t="shared" si="0"/>
        <v>2.1936283185840706</v>
      </c>
      <c r="E21" s="80">
        <f t="shared" si="1"/>
        <v>0.08032630803056683</v>
      </c>
    </row>
    <row r="22" spans="1:5" ht="15.75" thickBot="1">
      <c r="A22" s="72" t="s">
        <v>14</v>
      </c>
      <c r="B22" s="78">
        <v>10691</v>
      </c>
      <c r="C22" s="78">
        <v>7455</v>
      </c>
      <c r="D22" s="79">
        <f t="shared" si="0"/>
        <v>1.4340710932260228</v>
      </c>
      <c r="E22" s="80">
        <f t="shared" si="1"/>
        <v>0.05251283245949327</v>
      </c>
    </row>
    <row r="23" spans="1:5" ht="15.75" thickBot="1">
      <c r="A23" s="72" t="s">
        <v>15</v>
      </c>
      <c r="B23" s="78">
        <v>5299</v>
      </c>
      <c r="C23" s="78">
        <v>3000</v>
      </c>
      <c r="D23" s="79">
        <f t="shared" si="0"/>
        <v>1.7663333333333333</v>
      </c>
      <c r="E23" s="80">
        <f t="shared" si="1"/>
        <v>0.06467961514536473</v>
      </c>
    </row>
    <row r="24" spans="1:5" ht="15.75" thickBot="1">
      <c r="A24" s="72" t="s">
        <v>16</v>
      </c>
      <c r="B24" s="78">
        <v>7382</v>
      </c>
      <c r="C24" s="78">
        <v>6246</v>
      </c>
      <c r="D24" s="79">
        <f t="shared" si="0"/>
        <v>1.1818764008965739</v>
      </c>
      <c r="E24" s="80">
        <f t="shared" si="1"/>
        <v>0.04327796419666684</v>
      </c>
    </row>
    <row r="25" spans="1:5" ht="20.25" customHeight="1" thickBot="1">
      <c r="A25" s="97" t="s">
        <v>17</v>
      </c>
      <c r="B25" s="98">
        <v>305433</v>
      </c>
      <c r="C25" s="99">
        <f>SUM(C8:C24)</f>
        <v>191214</v>
      </c>
      <c r="D25" s="100">
        <f>SUM(D8:D24)</f>
        <v>27.30896480078883</v>
      </c>
      <c r="E25" s="101">
        <v>1</v>
      </c>
    </row>
  </sheetData>
  <sheetProtection/>
  <mergeCells count="4">
    <mergeCell ref="B5:C5"/>
    <mergeCell ref="A1:B1"/>
    <mergeCell ref="D5:E5"/>
    <mergeCell ref="A5:A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G9" sqref="G9"/>
    </sheetView>
  </sheetViews>
  <sheetFormatPr defaultColWidth="11.421875" defaultRowHeight="15"/>
  <cols>
    <col min="1" max="1" width="16.57421875" style="0" customWidth="1"/>
    <col min="2" max="2" width="20.7109375" style="0" customWidth="1"/>
    <col min="3" max="3" width="19.28125" style="0" bestFit="1" customWidth="1"/>
    <col min="4" max="4" width="17.8515625" style="0" customWidth="1"/>
  </cols>
  <sheetData>
    <row r="1" ht="18.75">
      <c r="A1" s="31" t="s">
        <v>30</v>
      </c>
    </row>
    <row r="3" spans="2:4" ht="15">
      <c r="B3">
        <v>16</v>
      </c>
      <c r="C3">
        <v>17</v>
      </c>
      <c r="D3">
        <v>18</v>
      </c>
    </row>
    <row r="4" spans="1:4" ht="54.75" customHeight="1">
      <c r="A4" s="149" t="s">
        <v>18</v>
      </c>
      <c r="B4" s="89" t="s">
        <v>68</v>
      </c>
      <c r="C4" s="102" t="s">
        <v>86</v>
      </c>
      <c r="D4" s="89" t="s">
        <v>87</v>
      </c>
    </row>
    <row r="5" spans="1:4" ht="41.25" customHeight="1" hidden="1">
      <c r="A5" s="149"/>
      <c r="B5" s="90"/>
      <c r="C5" s="91">
        <v>896077452</v>
      </c>
      <c r="D5" s="91"/>
    </row>
    <row r="6" spans="1:4" ht="15" hidden="1">
      <c r="A6" s="149"/>
      <c r="B6" s="90"/>
      <c r="C6" s="90"/>
      <c r="D6" s="92"/>
    </row>
    <row r="7" spans="1:4" ht="20.25" customHeight="1">
      <c r="A7" s="66" t="s">
        <v>0</v>
      </c>
      <c r="B7" s="121">
        <v>718529906</v>
      </c>
      <c r="C7" s="67">
        <v>0.04968714899912712</v>
      </c>
      <c r="D7" s="121">
        <f aca="true" t="shared" si="0" ref="D7:D23">(B7*C7)*0.2</f>
        <v>7140340.499950162</v>
      </c>
    </row>
    <row r="8" spans="1:4" ht="20.25" customHeight="1">
      <c r="A8" s="66" t="s">
        <v>1</v>
      </c>
      <c r="B8" s="121">
        <v>718529906</v>
      </c>
      <c r="C8" s="67">
        <v>0.07377766069239548</v>
      </c>
      <c r="D8" s="121">
        <f t="shared" si="0"/>
        <v>10602291.120441364</v>
      </c>
    </row>
    <row r="9" spans="1:4" ht="20.25" customHeight="1">
      <c r="A9" s="66" t="s">
        <v>2</v>
      </c>
      <c r="B9" s="121">
        <v>718529906</v>
      </c>
      <c r="C9" s="67">
        <v>0.06282516334753185</v>
      </c>
      <c r="D9" s="121">
        <f t="shared" si="0"/>
        <v>9028351.742907343</v>
      </c>
    </row>
    <row r="10" spans="1:4" ht="20.25" customHeight="1">
      <c r="A10" s="66" t="s">
        <v>3</v>
      </c>
      <c r="B10" s="121">
        <v>718529906</v>
      </c>
      <c r="C10" s="67">
        <v>0.05969260093513808</v>
      </c>
      <c r="D10" s="121">
        <f t="shared" si="0"/>
        <v>8578183.787764056</v>
      </c>
    </row>
    <row r="11" spans="1:4" ht="20.25" customHeight="1">
      <c r="A11" s="66" t="s">
        <v>4</v>
      </c>
      <c r="B11" s="121">
        <v>718529906</v>
      </c>
      <c r="C11" s="67">
        <v>0.05606786321633382</v>
      </c>
      <c r="D11" s="121">
        <f t="shared" si="0"/>
        <v>8057287.29729064</v>
      </c>
    </row>
    <row r="12" spans="1:4" ht="20.25" customHeight="1">
      <c r="A12" s="66" t="s">
        <v>5</v>
      </c>
      <c r="B12" s="121">
        <v>718529906</v>
      </c>
      <c r="C12" s="67">
        <v>0.03991745914711519</v>
      </c>
      <c r="D12" s="121">
        <f t="shared" si="0"/>
        <v>5736377.633747105</v>
      </c>
    </row>
    <row r="13" spans="1:4" ht="20.25" customHeight="1">
      <c r="A13" s="66" t="s">
        <v>6</v>
      </c>
      <c r="B13" s="121">
        <v>718529906</v>
      </c>
      <c r="C13" s="67">
        <v>0.10552853324988562</v>
      </c>
      <c r="D13" s="121">
        <f t="shared" si="0"/>
        <v>15165081.415271638</v>
      </c>
    </row>
    <row r="14" spans="1:4" ht="20.25" customHeight="1">
      <c r="A14" s="66" t="s">
        <v>7</v>
      </c>
      <c r="B14" s="121">
        <v>718529906</v>
      </c>
      <c r="C14" s="67">
        <v>0.06585475856291452</v>
      </c>
      <c r="D14" s="121">
        <f t="shared" si="0"/>
        <v>9463722.695972733</v>
      </c>
    </row>
    <row r="15" spans="1:4" ht="20.25" customHeight="1">
      <c r="A15" s="66" t="s">
        <v>8</v>
      </c>
      <c r="B15" s="121">
        <v>718529906</v>
      </c>
      <c r="C15" s="67">
        <v>0.04821201576169949</v>
      </c>
      <c r="D15" s="121">
        <f t="shared" si="0"/>
        <v>6928355.030664891</v>
      </c>
    </row>
    <row r="16" spans="1:4" ht="20.25" customHeight="1">
      <c r="A16" s="66" t="s">
        <v>9</v>
      </c>
      <c r="B16" s="121">
        <v>718529906</v>
      </c>
      <c r="C16" s="67">
        <v>0.04603677501910946</v>
      </c>
      <c r="D16" s="121">
        <f t="shared" si="0"/>
        <v>6615759.925404774</v>
      </c>
    </row>
    <row r="17" spans="1:4" ht="20.25" customHeight="1">
      <c r="A17" s="66" t="s">
        <v>10</v>
      </c>
      <c r="B17" s="121">
        <v>718529906</v>
      </c>
      <c r="C17" s="67">
        <v>0.04345994245925037</v>
      </c>
      <c r="D17" s="121">
        <f t="shared" si="0"/>
        <v>6245453.674002116</v>
      </c>
    </row>
    <row r="18" spans="1:4" ht="20.25" customHeight="1">
      <c r="A18" s="66" t="s">
        <v>11</v>
      </c>
      <c r="B18" s="121">
        <v>718529906</v>
      </c>
      <c r="C18" s="67">
        <v>0.06558333881314597</v>
      </c>
      <c r="D18" s="121">
        <f t="shared" si="0"/>
        <v>9424718.054515187</v>
      </c>
    </row>
    <row r="19" spans="1:4" ht="20.25" customHeight="1">
      <c r="A19" s="66" t="s">
        <v>12</v>
      </c>
      <c r="B19" s="121">
        <v>718529906</v>
      </c>
      <c r="C19" s="67">
        <v>0.0425600199642612</v>
      </c>
      <c r="D19" s="121">
        <f t="shared" si="0"/>
        <v>6116129.428855746</v>
      </c>
    </row>
    <row r="20" spans="1:4" ht="20.25" customHeight="1">
      <c r="A20" s="66" t="s">
        <v>13</v>
      </c>
      <c r="B20" s="121">
        <v>718529906</v>
      </c>
      <c r="C20" s="67">
        <v>0.08032630803056683</v>
      </c>
      <c r="D20" s="121">
        <f t="shared" si="0"/>
        <v>11543370.911706045</v>
      </c>
    </row>
    <row r="21" spans="1:4" ht="20.25" customHeight="1">
      <c r="A21" s="66" t="s">
        <v>14</v>
      </c>
      <c r="B21" s="121">
        <v>718529906</v>
      </c>
      <c r="C21" s="67">
        <v>0.05251283245949327</v>
      </c>
      <c r="D21" s="121">
        <f t="shared" si="0"/>
        <v>7546408.11418269</v>
      </c>
    </row>
    <row r="22" spans="1:4" ht="20.25" customHeight="1">
      <c r="A22" s="66" t="s">
        <v>15</v>
      </c>
      <c r="B22" s="121">
        <v>718529906</v>
      </c>
      <c r="C22" s="67">
        <v>0.06467961514536473</v>
      </c>
      <c r="D22" s="121">
        <f t="shared" si="0"/>
        <v>9294847.55810302</v>
      </c>
    </row>
    <row r="23" spans="1:4" ht="20.25" customHeight="1">
      <c r="A23" s="66" t="s">
        <v>16</v>
      </c>
      <c r="B23" s="121">
        <v>718529906</v>
      </c>
      <c r="C23" s="67">
        <v>0.04327796419666684</v>
      </c>
      <c r="D23" s="121">
        <f t="shared" si="0"/>
        <v>6219302.309220478</v>
      </c>
    </row>
    <row r="24" spans="1:4" ht="25.5" customHeight="1">
      <c r="A24" s="87" t="s">
        <v>20</v>
      </c>
      <c r="B24" s="89"/>
      <c r="C24" s="103">
        <f>SUM(C7:C23)</f>
        <v>0.9999999999999998</v>
      </c>
      <c r="D24" s="122">
        <f>SUM(D7:D23)</f>
        <v>143705981.2</v>
      </c>
    </row>
  </sheetData>
  <sheetProtection/>
  <mergeCells count="1">
    <mergeCell ref="A4: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8"/>
  <sheetViews>
    <sheetView showGridLines="0" zoomScale="110" zoomScaleNormal="110" zoomScalePageLayoutView="0" workbookViewId="0" topLeftCell="A16">
      <selection activeCell="B28" sqref="B28"/>
    </sheetView>
  </sheetViews>
  <sheetFormatPr defaultColWidth="11.421875" defaultRowHeight="15"/>
  <cols>
    <col min="1" max="1" width="21.421875" style="0" customWidth="1"/>
    <col min="2" max="2" width="19.7109375" style="0" customWidth="1"/>
  </cols>
  <sheetData>
    <row r="1" spans="1:2" ht="15">
      <c r="A1" s="152" t="s">
        <v>31</v>
      </c>
      <c r="B1" s="152"/>
    </row>
    <row r="5" spans="1:2" ht="42.75" customHeight="1">
      <c r="A5" s="150" t="s">
        <v>27</v>
      </c>
      <c r="B5" s="150"/>
    </row>
    <row r="6" spans="1:2" ht="42.75" customHeight="1">
      <c r="A6" s="151" t="s">
        <v>25</v>
      </c>
      <c r="B6" s="151"/>
    </row>
    <row r="7" ht="23.25" customHeight="1">
      <c r="B7">
        <v>19</v>
      </c>
    </row>
    <row r="8" spans="1:2" ht="15">
      <c r="A8" s="17"/>
      <c r="B8" s="19"/>
    </row>
    <row r="9" spans="1:2" ht="15">
      <c r="A9" s="20" t="s">
        <v>18</v>
      </c>
      <c r="B9" s="21" t="s">
        <v>26</v>
      </c>
    </row>
    <row r="10" spans="1:2" ht="15">
      <c r="A10" s="18"/>
      <c r="B10" s="28"/>
    </row>
    <row r="11" spans="1:2" ht="15">
      <c r="A11" s="22" t="s">
        <v>0</v>
      </c>
      <c r="B11" s="25">
        <v>59999691</v>
      </c>
    </row>
    <row r="12" spans="1:2" ht="15">
      <c r="A12" s="22" t="s">
        <v>1</v>
      </c>
      <c r="B12" s="25">
        <v>148624043</v>
      </c>
    </row>
    <row r="13" spans="1:2" ht="15">
      <c r="A13" s="22" t="s">
        <v>2</v>
      </c>
      <c r="B13" s="25">
        <v>65023547</v>
      </c>
    </row>
    <row r="14" spans="1:2" ht="15">
      <c r="A14" s="22" t="s">
        <v>3</v>
      </c>
      <c r="B14" s="25">
        <v>42127546</v>
      </c>
    </row>
    <row r="15" spans="1:2" ht="15">
      <c r="A15" s="22" t="s">
        <v>4</v>
      </c>
      <c r="B15" s="25">
        <v>100391850</v>
      </c>
    </row>
    <row r="16" spans="1:2" ht="15">
      <c r="A16" s="22" t="s">
        <v>5</v>
      </c>
      <c r="B16" s="25">
        <v>40490101</v>
      </c>
    </row>
    <row r="17" spans="1:2" ht="15">
      <c r="A17" s="22" t="s">
        <v>6</v>
      </c>
      <c r="B17" s="25">
        <v>12854857</v>
      </c>
    </row>
    <row r="18" spans="1:2" ht="15">
      <c r="A18" s="22" t="s">
        <v>7</v>
      </c>
      <c r="B18" s="25">
        <v>103362093</v>
      </c>
    </row>
    <row r="19" spans="1:2" ht="15">
      <c r="A19" s="22" t="s">
        <v>8</v>
      </c>
      <c r="B19" s="25">
        <v>10597425</v>
      </c>
    </row>
    <row r="20" spans="1:2" ht="15">
      <c r="A20" s="22" t="s">
        <v>9</v>
      </c>
      <c r="B20" s="25">
        <v>19666137</v>
      </c>
    </row>
    <row r="21" spans="1:2" ht="15">
      <c r="A21" s="22" t="s">
        <v>10</v>
      </c>
      <c r="B21" s="25">
        <v>48745116</v>
      </c>
    </row>
    <row r="22" spans="1:2" ht="15">
      <c r="A22" s="22" t="s">
        <v>11</v>
      </c>
      <c r="B22" s="25">
        <v>85694539</v>
      </c>
    </row>
    <row r="23" spans="1:2" ht="15">
      <c r="A23" s="22" t="s">
        <v>12</v>
      </c>
      <c r="B23" s="25">
        <v>15665712</v>
      </c>
    </row>
    <row r="24" spans="1:2" ht="15">
      <c r="A24" s="22" t="s">
        <v>13</v>
      </c>
      <c r="B24" s="25">
        <v>22558376</v>
      </c>
    </row>
    <row r="25" spans="1:2" ht="15">
      <c r="A25" s="22" t="s">
        <v>14</v>
      </c>
      <c r="B25" s="25">
        <v>73165931</v>
      </c>
    </row>
    <row r="26" spans="1:2" ht="15">
      <c r="A26" s="22" t="s">
        <v>15</v>
      </c>
      <c r="B26" s="25">
        <v>13547632</v>
      </c>
    </row>
    <row r="27" spans="1:2" ht="15">
      <c r="A27" s="24" t="s">
        <v>16</v>
      </c>
      <c r="B27" s="25">
        <v>33562856</v>
      </c>
    </row>
    <row r="28" spans="1:2" ht="24" customHeight="1">
      <c r="A28" s="23" t="s">
        <v>17</v>
      </c>
      <c r="B28" s="26">
        <f>SUM(B11:B27)</f>
        <v>896077452</v>
      </c>
    </row>
  </sheetData>
  <sheetProtection/>
  <mergeCells count="3">
    <mergeCell ref="A5:B5"/>
    <mergeCell ref="A6:B6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26"/>
  <sheetViews>
    <sheetView showGridLines="0" zoomScalePageLayoutView="0" workbookViewId="0" topLeftCell="A4">
      <selection activeCell="H6" sqref="H6:H22"/>
    </sheetView>
  </sheetViews>
  <sheetFormatPr defaultColWidth="11.421875" defaultRowHeight="15"/>
  <cols>
    <col min="2" max="2" width="21.421875" style="0" customWidth="1"/>
    <col min="3" max="4" width="12.421875" style="0" customWidth="1"/>
    <col min="5" max="5" width="14.140625" style="0" customWidth="1"/>
    <col min="6" max="6" width="16.8515625" style="0" customWidth="1"/>
    <col min="7" max="7" width="17.28125" style="0" customWidth="1"/>
  </cols>
  <sheetData>
    <row r="3" spans="1:6" ht="36" customHeight="1">
      <c r="A3" s="153" t="s">
        <v>64</v>
      </c>
      <c r="B3" s="153"/>
      <c r="C3" s="153"/>
      <c r="D3" s="153"/>
      <c r="E3" s="153"/>
      <c r="F3" s="153"/>
    </row>
    <row r="4" spans="3:6" ht="15">
      <c r="C4">
        <v>20</v>
      </c>
      <c r="D4">
        <v>21</v>
      </c>
      <c r="E4">
        <v>22</v>
      </c>
      <c r="F4">
        <v>23</v>
      </c>
    </row>
    <row r="5" spans="1:6" ht="34.5" customHeight="1">
      <c r="A5" s="109" t="s">
        <v>32</v>
      </c>
      <c r="B5" s="110" t="s">
        <v>18</v>
      </c>
      <c r="C5" s="109" t="s">
        <v>26</v>
      </c>
      <c r="D5" s="109" t="s">
        <v>77</v>
      </c>
      <c r="E5" s="110" t="s">
        <v>78</v>
      </c>
      <c r="F5" s="109" t="s">
        <v>65</v>
      </c>
    </row>
    <row r="6" spans="1:6" ht="15">
      <c r="A6" s="65" t="s">
        <v>33</v>
      </c>
      <c r="B6" s="22" t="s">
        <v>0</v>
      </c>
      <c r="C6" s="27">
        <v>59999691</v>
      </c>
      <c r="D6" s="27">
        <v>22612941.322254505</v>
      </c>
      <c r="E6" s="123">
        <v>7140340.499950162</v>
      </c>
      <c r="F6" s="123">
        <f>C6+D6+E6</f>
        <v>89752972.82220466</v>
      </c>
    </row>
    <row r="7" spans="1:6" ht="15">
      <c r="A7" s="65" t="s">
        <v>34</v>
      </c>
      <c r="B7" s="22" t="s">
        <v>1</v>
      </c>
      <c r="C7" s="27">
        <v>148624043</v>
      </c>
      <c r="D7" s="27">
        <v>79205422.21161193</v>
      </c>
      <c r="E7" s="123">
        <v>10602291.120441364</v>
      </c>
      <c r="F7" s="123">
        <f>C7+D7+E7</f>
        <v>238431756.3320533</v>
      </c>
    </row>
    <row r="8" spans="1:6" ht="15">
      <c r="A8" s="65" t="s">
        <v>35</v>
      </c>
      <c r="B8" s="22" t="s">
        <v>2</v>
      </c>
      <c r="C8" s="27">
        <v>65023547</v>
      </c>
      <c r="D8" s="27">
        <v>54259228.59302427</v>
      </c>
      <c r="E8" s="123">
        <v>9028351.742907343</v>
      </c>
      <c r="F8" s="123">
        <f>C8+D8+E8</f>
        <v>128311127.33593161</v>
      </c>
    </row>
    <row r="9" spans="1:7" ht="15">
      <c r="A9" s="65" t="s">
        <v>36</v>
      </c>
      <c r="B9" s="22" t="s">
        <v>3</v>
      </c>
      <c r="C9" s="68">
        <v>42127546</v>
      </c>
      <c r="D9" s="68">
        <v>52804521.746523716</v>
      </c>
      <c r="E9" s="36">
        <v>8578183.787764056</v>
      </c>
      <c r="F9" s="123">
        <f>C9+D9+E9</f>
        <v>103510251.53428777</v>
      </c>
      <c r="G9" s="69"/>
    </row>
    <row r="10" spans="1:7" ht="15">
      <c r="A10" s="65" t="s">
        <v>37</v>
      </c>
      <c r="B10" s="22" t="s">
        <v>4</v>
      </c>
      <c r="C10" s="68">
        <v>100391850</v>
      </c>
      <c r="D10" s="68">
        <v>62534797.17982145</v>
      </c>
      <c r="E10" s="36">
        <v>8057287.29729064</v>
      </c>
      <c r="F10" s="123">
        <v>170983935</v>
      </c>
      <c r="G10" s="70"/>
    </row>
    <row r="11" spans="1:9" ht="15">
      <c r="A11" s="65" t="s">
        <v>38</v>
      </c>
      <c r="B11" s="22" t="s">
        <v>5</v>
      </c>
      <c r="C11" s="68">
        <v>40490101</v>
      </c>
      <c r="D11" s="68">
        <v>49221004.29621881</v>
      </c>
      <c r="E11" s="36">
        <v>5736377.633747105</v>
      </c>
      <c r="F11" s="123">
        <f aca="true" t="shared" si="0" ref="F11:F22">C11+D11+E11</f>
        <v>95447482.92996591</v>
      </c>
      <c r="G11" s="70"/>
      <c r="I11" s="2"/>
    </row>
    <row r="12" spans="1:7" ht="15">
      <c r="A12" s="65" t="s">
        <v>39</v>
      </c>
      <c r="B12" s="22" t="s">
        <v>6</v>
      </c>
      <c r="C12" s="68">
        <v>12854857</v>
      </c>
      <c r="D12" s="68">
        <v>4761483.935572235</v>
      </c>
      <c r="E12" s="36">
        <v>15165081.415271638</v>
      </c>
      <c r="F12" s="123">
        <f t="shared" si="0"/>
        <v>32781422.350843877</v>
      </c>
      <c r="G12" s="70"/>
    </row>
    <row r="13" spans="1:7" ht="15">
      <c r="A13" s="65" t="s">
        <v>40</v>
      </c>
      <c r="B13" s="22" t="s">
        <v>7</v>
      </c>
      <c r="C13" s="68">
        <v>103362093</v>
      </c>
      <c r="D13" s="68">
        <v>54279970.22780835</v>
      </c>
      <c r="E13" s="36">
        <v>9463722.695972733</v>
      </c>
      <c r="F13" s="123">
        <f t="shared" si="0"/>
        <v>167105785.9237811</v>
      </c>
      <c r="G13" s="64"/>
    </row>
    <row r="14" spans="1:7" ht="15">
      <c r="A14" s="65" t="s">
        <v>41</v>
      </c>
      <c r="B14" s="22" t="s">
        <v>8</v>
      </c>
      <c r="C14" s="68">
        <v>10597425</v>
      </c>
      <c r="D14" s="68">
        <v>9682941.913033826</v>
      </c>
      <c r="E14" s="36">
        <v>6928355.030664891</v>
      </c>
      <c r="F14" s="123">
        <f t="shared" si="0"/>
        <v>27208721.94369872</v>
      </c>
      <c r="G14" s="69"/>
    </row>
    <row r="15" spans="1:7" ht="15">
      <c r="A15" s="65" t="s">
        <v>42</v>
      </c>
      <c r="B15" s="22" t="s">
        <v>9</v>
      </c>
      <c r="C15" s="68">
        <v>19666137</v>
      </c>
      <c r="D15" s="68">
        <v>26684985.162332408</v>
      </c>
      <c r="E15" s="36">
        <v>6615759.925404774</v>
      </c>
      <c r="F15" s="123">
        <f t="shared" si="0"/>
        <v>52966882.08773718</v>
      </c>
      <c r="G15" s="70"/>
    </row>
    <row r="16" spans="1:7" ht="15">
      <c r="A16" s="65" t="s">
        <v>43</v>
      </c>
      <c r="B16" s="22" t="s">
        <v>10</v>
      </c>
      <c r="C16" s="68">
        <v>48745116</v>
      </c>
      <c r="D16" s="68">
        <v>15829476.065166518</v>
      </c>
      <c r="E16" s="36">
        <v>6245453.674002116</v>
      </c>
      <c r="F16" s="123">
        <f t="shared" si="0"/>
        <v>70820045.73916863</v>
      </c>
      <c r="G16" s="70"/>
    </row>
    <row r="17" spans="1:7" ht="15">
      <c r="A17" s="65" t="s">
        <v>44</v>
      </c>
      <c r="B17" s="22" t="s">
        <v>11</v>
      </c>
      <c r="C17" s="68">
        <v>85694539</v>
      </c>
      <c r="D17" s="68">
        <v>51951129.32527957</v>
      </c>
      <c r="E17" s="36">
        <v>9424718.054515187</v>
      </c>
      <c r="F17" s="123">
        <f t="shared" si="0"/>
        <v>147070386.37979475</v>
      </c>
      <c r="G17" s="69"/>
    </row>
    <row r="18" spans="1:7" ht="15">
      <c r="A18" s="65" t="s">
        <v>45</v>
      </c>
      <c r="B18" s="22" t="s">
        <v>12</v>
      </c>
      <c r="C18" s="68">
        <v>15665712</v>
      </c>
      <c r="D18" s="68">
        <v>24389940.796195954</v>
      </c>
      <c r="E18" s="36">
        <v>6116129.428855746</v>
      </c>
      <c r="F18" s="123">
        <f t="shared" si="0"/>
        <v>46171782.2250517</v>
      </c>
      <c r="G18" s="70"/>
    </row>
    <row r="19" spans="1:7" ht="15">
      <c r="A19" s="65" t="s">
        <v>46</v>
      </c>
      <c r="B19" s="22" t="s">
        <v>13</v>
      </c>
      <c r="C19" s="68">
        <v>22558376</v>
      </c>
      <c r="D19" s="68">
        <v>16408390.865257123</v>
      </c>
      <c r="E19" s="36">
        <v>11543370.911706045</v>
      </c>
      <c r="F19" s="123">
        <f t="shared" si="0"/>
        <v>50510137.77696317</v>
      </c>
      <c r="G19" s="70"/>
    </row>
    <row r="20" spans="1:6" ht="15">
      <c r="A20" s="65" t="s">
        <v>47</v>
      </c>
      <c r="B20" s="22" t="s">
        <v>14</v>
      </c>
      <c r="C20" s="27">
        <v>73165931</v>
      </c>
      <c r="D20" s="27">
        <v>21947290.86234786</v>
      </c>
      <c r="E20" s="123">
        <v>7546408.11418269</v>
      </c>
      <c r="F20" s="123">
        <f t="shared" si="0"/>
        <v>102659629.97653055</v>
      </c>
    </row>
    <row r="21" spans="1:6" ht="15">
      <c r="A21" s="65" t="s">
        <v>48</v>
      </c>
      <c r="B21" s="22" t="s">
        <v>15</v>
      </c>
      <c r="C21" s="27">
        <v>13547632</v>
      </c>
      <c r="D21" s="27">
        <v>9065544.185056215</v>
      </c>
      <c r="E21" s="123">
        <v>9294847.55810302</v>
      </c>
      <c r="F21" s="123">
        <f t="shared" si="0"/>
        <v>31908023.743159235</v>
      </c>
    </row>
    <row r="22" spans="1:6" ht="15">
      <c r="A22" s="65" t="s">
        <v>49</v>
      </c>
      <c r="B22" s="22" t="s">
        <v>16</v>
      </c>
      <c r="C22" s="27">
        <v>33562856</v>
      </c>
      <c r="D22" s="27">
        <v>19184856.112495225</v>
      </c>
      <c r="E22" s="123">
        <v>6219302.309220478</v>
      </c>
      <c r="F22" s="123">
        <f t="shared" si="0"/>
        <v>58967014.42171571</v>
      </c>
    </row>
    <row r="23" spans="1:6" ht="24" customHeight="1">
      <c r="A23" s="111"/>
      <c r="B23" s="112" t="s">
        <v>17</v>
      </c>
      <c r="C23" s="113">
        <f>SUM(C6:C22)</f>
        <v>896077452</v>
      </c>
      <c r="D23" s="113">
        <f>SUM(D6:D22)</f>
        <v>574823924.8</v>
      </c>
      <c r="E23" s="124">
        <f>SUM(E6:E22)</f>
        <v>143705981.2</v>
      </c>
      <c r="F23" s="124">
        <v>1614607358</v>
      </c>
    </row>
    <row r="26" ht="15">
      <c r="F26" s="124"/>
    </row>
  </sheetData>
  <sheetProtection/>
  <mergeCells count="1"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6:A8 A9:A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I9" sqref="I9"/>
    </sheetView>
  </sheetViews>
  <sheetFormatPr defaultColWidth="11.421875" defaultRowHeight="15"/>
  <cols>
    <col min="1" max="1" width="16.140625" style="0" customWidth="1"/>
    <col min="2" max="11" width="11.57421875" style="0" bestFit="1" customWidth="1"/>
    <col min="12" max="12" width="12.7109375" style="0" bestFit="1" customWidth="1"/>
    <col min="13" max="13" width="5.57421875" style="0" customWidth="1"/>
  </cols>
  <sheetData>
    <row r="1" spans="1:12" ht="57" customHeight="1">
      <c r="A1" s="154" t="s">
        <v>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">
      <c r="A2" s="114"/>
      <c r="B2" s="115" t="s">
        <v>50</v>
      </c>
      <c r="C2" s="116" t="s">
        <v>51</v>
      </c>
      <c r="D2" s="117" t="s">
        <v>52</v>
      </c>
      <c r="E2" s="117" t="s">
        <v>53</v>
      </c>
      <c r="F2" s="117" t="s">
        <v>54</v>
      </c>
      <c r="G2" s="117" t="s">
        <v>55</v>
      </c>
      <c r="H2" s="117" t="s">
        <v>56</v>
      </c>
      <c r="I2" s="117" t="s">
        <v>57</v>
      </c>
      <c r="J2" s="117" t="s">
        <v>58</v>
      </c>
      <c r="K2" s="117" t="s">
        <v>59</v>
      </c>
      <c r="L2" s="155" t="s">
        <v>17</v>
      </c>
    </row>
    <row r="3" spans="1:12" ht="15">
      <c r="A3" s="118" t="s">
        <v>18</v>
      </c>
      <c r="B3" s="118">
        <v>31</v>
      </c>
      <c r="C3" s="119">
        <v>28</v>
      </c>
      <c r="D3" s="118">
        <v>29</v>
      </c>
      <c r="E3" s="118">
        <v>30</v>
      </c>
      <c r="F3" s="118">
        <v>31</v>
      </c>
      <c r="G3" s="118">
        <v>28</v>
      </c>
      <c r="H3" s="118">
        <v>31</v>
      </c>
      <c r="I3" s="118">
        <v>30</v>
      </c>
      <c r="J3" s="118">
        <v>30</v>
      </c>
      <c r="K3" s="118">
        <v>31</v>
      </c>
      <c r="L3" s="156"/>
    </row>
    <row r="4" spans="1:12" ht="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57"/>
    </row>
    <row r="5" spans="1:12" ht="21.75" customHeight="1">
      <c r="A5" s="22" t="s">
        <v>0</v>
      </c>
      <c r="B5" s="36">
        <v>8975297</v>
      </c>
      <c r="C5" s="36">
        <v>8975297</v>
      </c>
      <c r="D5" s="36">
        <v>8975297</v>
      </c>
      <c r="E5" s="36">
        <v>8975297</v>
      </c>
      <c r="F5" s="36">
        <v>8975297</v>
      </c>
      <c r="G5" s="36">
        <v>8975297</v>
      </c>
      <c r="H5" s="36">
        <v>8975297</v>
      </c>
      <c r="I5" s="36">
        <v>8975297</v>
      </c>
      <c r="J5" s="36">
        <v>8975297</v>
      </c>
      <c r="K5" s="36">
        <v>8975300</v>
      </c>
      <c r="L5" s="37">
        <f>SUM(B5:K5)</f>
        <v>89752973</v>
      </c>
    </row>
    <row r="6" spans="1:12" ht="21.75" customHeight="1">
      <c r="A6" s="22" t="s">
        <v>1</v>
      </c>
      <c r="B6" s="36">
        <v>23843176</v>
      </c>
      <c r="C6" s="36">
        <v>23843176</v>
      </c>
      <c r="D6" s="36">
        <v>23843176</v>
      </c>
      <c r="E6" s="36">
        <v>23843176</v>
      </c>
      <c r="F6" s="36">
        <v>23843176</v>
      </c>
      <c r="G6" s="36">
        <v>23843176</v>
      </c>
      <c r="H6" s="36">
        <v>23843176</v>
      </c>
      <c r="I6" s="36">
        <v>23843176</v>
      </c>
      <c r="J6" s="36">
        <v>23843176</v>
      </c>
      <c r="K6" s="36">
        <v>23843172</v>
      </c>
      <c r="L6" s="37">
        <f aca="true" t="shared" si="0" ref="L6:L21">SUM(B6:K6)</f>
        <v>238431756</v>
      </c>
    </row>
    <row r="7" spans="1:13" ht="21.75" customHeight="1">
      <c r="A7" s="58" t="s">
        <v>2</v>
      </c>
      <c r="B7" s="59">
        <v>12831113</v>
      </c>
      <c r="C7" s="59">
        <v>12831113</v>
      </c>
      <c r="D7" s="59">
        <v>12831113</v>
      </c>
      <c r="E7" s="59">
        <v>12831113</v>
      </c>
      <c r="F7" s="59">
        <v>12831113</v>
      </c>
      <c r="G7" s="59">
        <v>12831113</v>
      </c>
      <c r="H7" s="59">
        <v>12831113</v>
      </c>
      <c r="I7" s="59">
        <v>12831113</v>
      </c>
      <c r="J7" s="59">
        <v>12831113</v>
      </c>
      <c r="K7" s="59">
        <v>12831110</v>
      </c>
      <c r="L7" s="37">
        <f t="shared" si="0"/>
        <v>128311127</v>
      </c>
      <c r="M7" s="60"/>
    </row>
    <row r="8" spans="1:13" ht="21.75" customHeight="1">
      <c r="A8" s="58" t="s">
        <v>3</v>
      </c>
      <c r="B8" s="59">
        <v>10351025</v>
      </c>
      <c r="C8" s="59">
        <v>10351025</v>
      </c>
      <c r="D8" s="59">
        <v>10351025</v>
      </c>
      <c r="E8" s="59">
        <v>10351025</v>
      </c>
      <c r="F8" s="59">
        <v>10351025</v>
      </c>
      <c r="G8" s="59">
        <v>10351025</v>
      </c>
      <c r="H8" s="59">
        <v>10351025</v>
      </c>
      <c r="I8" s="59">
        <v>10351025</v>
      </c>
      <c r="J8" s="59">
        <v>10351025</v>
      </c>
      <c r="K8" s="59">
        <v>10351027</v>
      </c>
      <c r="L8" s="37">
        <f t="shared" si="0"/>
        <v>103510252</v>
      </c>
      <c r="M8" s="60"/>
    </row>
    <row r="9" spans="1:13" ht="21.75" customHeight="1">
      <c r="A9" s="58" t="s">
        <v>4</v>
      </c>
      <c r="B9" s="59">
        <v>17098394</v>
      </c>
      <c r="C9" s="59">
        <v>17098394</v>
      </c>
      <c r="D9" s="59">
        <v>17098394</v>
      </c>
      <c r="E9" s="59">
        <v>17098394</v>
      </c>
      <c r="F9" s="59">
        <v>17098394</v>
      </c>
      <c r="G9" s="59">
        <v>17098394</v>
      </c>
      <c r="H9" s="59">
        <v>17098394</v>
      </c>
      <c r="I9" s="59">
        <v>17098394</v>
      </c>
      <c r="J9" s="59">
        <v>17098394</v>
      </c>
      <c r="K9" s="59">
        <v>17098389</v>
      </c>
      <c r="L9" s="37">
        <f t="shared" si="0"/>
        <v>170983935</v>
      </c>
      <c r="M9" s="60"/>
    </row>
    <row r="10" spans="1:13" ht="21.75" customHeight="1">
      <c r="A10" s="58" t="s">
        <v>5</v>
      </c>
      <c r="B10" s="59">
        <v>9544748</v>
      </c>
      <c r="C10" s="59">
        <v>9544748</v>
      </c>
      <c r="D10" s="59">
        <v>9544748</v>
      </c>
      <c r="E10" s="59">
        <v>9544748</v>
      </c>
      <c r="F10" s="59">
        <v>9544748</v>
      </c>
      <c r="G10" s="59">
        <v>9544748</v>
      </c>
      <c r="H10" s="59">
        <v>9544748</v>
      </c>
      <c r="I10" s="59">
        <v>9544748</v>
      </c>
      <c r="J10" s="59">
        <v>9544748</v>
      </c>
      <c r="K10" s="59">
        <v>9544751</v>
      </c>
      <c r="L10" s="37">
        <f t="shared" si="0"/>
        <v>95447483</v>
      </c>
      <c r="M10" s="60"/>
    </row>
    <row r="11" spans="1:13" ht="21.75" customHeight="1">
      <c r="A11" s="58" t="s">
        <v>6</v>
      </c>
      <c r="B11" s="59">
        <v>3278142</v>
      </c>
      <c r="C11" s="59">
        <v>3278142</v>
      </c>
      <c r="D11" s="59">
        <v>3278142</v>
      </c>
      <c r="E11" s="59">
        <v>3278142</v>
      </c>
      <c r="F11" s="59">
        <v>3278142</v>
      </c>
      <c r="G11" s="59">
        <v>3278142</v>
      </c>
      <c r="H11" s="59">
        <v>3278142</v>
      </c>
      <c r="I11" s="59">
        <v>3278142</v>
      </c>
      <c r="J11" s="59">
        <v>3278142</v>
      </c>
      <c r="K11" s="59">
        <v>3278144</v>
      </c>
      <c r="L11" s="37">
        <f t="shared" si="0"/>
        <v>32781422</v>
      </c>
      <c r="M11" s="60"/>
    </row>
    <row r="12" spans="1:13" ht="21.75" customHeight="1">
      <c r="A12" s="58" t="s">
        <v>7</v>
      </c>
      <c r="B12" s="59">
        <v>16710579</v>
      </c>
      <c r="C12" s="59">
        <v>16710579</v>
      </c>
      <c r="D12" s="59">
        <v>16710579</v>
      </c>
      <c r="E12" s="59">
        <v>16710579</v>
      </c>
      <c r="F12" s="59">
        <v>16710579</v>
      </c>
      <c r="G12" s="59">
        <v>16710579</v>
      </c>
      <c r="H12" s="59">
        <v>16710579</v>
      </c>
      <c r="I12" s="59">
        <v>16710579</v>
      </c>
      <c r="J12" s="59">
        <v>16710579</v>
      </c>
      <c r="K12" s="59">
        <v>16710575</v>
      </c>
      <c r="L12" s="37">
        <f t="shared" si="0"/>
        <v>167105786</v>
      </c>
      <c r="M12" s="60"/>
    </row>
    <row r="13" spans="1:13" ht="21.75" customHeight="1">
      <c r="A13" s="58" t="s">
        <v>8</v>
      </c>
      <c r="B13" s="59">
        <v>2720872</v>
      </c>
      <c r="C13" s="59">
        <v>2720872</v>
      </c>
      <c r="D13" s="59">
        <v>2720872</v>
      </c>
      <c r="E13" s="59">
        <v>2720872</v>
      </c>
      <c r="F13" s="59">
        <v>2720872</v>
      </c>
      <c r="G13" s="59">
        <v>2720872</v>
      </c>
      <c r="H13" s="59">
        <v>2720872</v>
      </c>
      <c r="I13" s="59">
        <v>2720872</v>
      </c>
      <c r="J13" s="59">
        <v>2720872</v>
      </c>
      <c r="K13" s="59">
        <v>2720874</v>
      </c>
      <c r="L13" s="37">
        <f t="shared" si="0"/>
        <v>27208722</v>
      </c>
      <c r="M13" s="60"/>
    </row>
    <row r="14" spans="1:13" ht="21.75" customHeight="1">
      <c r="A14" s="58" t="s">
        <v>9</v>
      </c>
      <c r="B14" s="59">
        <v>5296688</v>
      </c>
      <c r="C14" s="59">
        <v>5296688</v>
      </c>
      <c r="D14" s="59">
        <v>5296688</v>
      </c>
      <c r="E14" s="59">
        <v>5296688</v>
      </c>
      <c r="F14" s="59">
        <v>5296688</v>
      </c>
      <c r="G14" s="59">
        <v>5296688</v>
      </c>
      <c r="H14" s="59">
        <v>5296688</v>
      </c>
      <c r="I14" s="59">
        <v>5296688</v>
      </c>
      <c r="J14" s="59">
        <v>5296688</v>
      </c>
      <c r="K14" s="59">
        <v>5296690</v>
      </c>
      <c r="L14" s="37">
        <f t="shared" si="0"/>
        <v>52966882</v>
      </c>
      <c r="M14" s="60"/>
    </row>
    <row r="15" spans="1:13" ht="21.75" customHeight="1">
      <c r="A15" s="58" t="s">
        <v>10</v>
      </c>
      <c r="B15" s="59">
        <v>7082005</v>
      </c>
      <c r="C15" s="59">
        <v>7082005</v>
      </c>
      <c r="D15" s="59">
        <v>7082005</v>
      </c>
      <c r="E15" s="59">
        <v>7082005</v>
      </c>
      <c r="F15" s="59">
        <v>7082005</v>
      </c>
      <c r="G15" s="59">
        <v>7082005</v>
      </c>
      <c r="H15" s="59">
        <v>7082005</v>
      </c>
      <c r="I15" s="59">
        <v>7082005</v>
      </c>
      <c r="J15" s="59">
        <v>7082005</v>
      </c>
      <c r="K15" s="59">
        <v>7082001</v>
      </c>
      <c r="L15" s="37">
        <f t="shared" si="0"/>
        <v>70820046</v>
      </c>
      <c r="M15" s="60"/>
    </row>
    <row r="16" spans="1:13" ht="21.75" customHeight="1">
      <c r="A16" s="58" t="s">
        <v>11</v>
      </c>
      <c r="B16" s="59">
        <v>14707039</v>
      </c>
      <c r="C16" s="59">
        <v>14707039</v>
      </c>
      <c r="D16" s="59">
        <v>14707039</v>
      </c>
      <c r="E16" s="59">
        <v>14707039</v>
      </c>
      <c r="F16" s="59">
        <v>14707039</v>
      </c>
      <c r="G16" s="59">
        <v>14707039</v>
      </c>
      <c r="H16" s="59">
        <v>14707039</v>
      </c>
      <c r="I16" s="59">
        <v>14707039</v>
      </c>
      <c r="J16" s="59">
        <v>14707039</v>
      </c>
      <c r="K16" s="59">
        <v>14707035</v>
      </c>
      <c r="L16" s="37">
        <f t="shared" si="0"/>
        <v>147070386</v>
      </c>
      <c r="M16" s="60"/>
    </row>
    <row r="17" spans="1:13" ht="21.75" customHeight="1">
      <c r="A17" s="58" t="s">
        <v>12</v>
      </c>
      <c r="B17" s="59">
        <v>4617178</v>
      </c>
      <c r="C17" s="59">
        <v>4617178</v>
      </c>
      <c r="D17" s="59">
        <v>4617178</v>
      </c>
      <c r="E17" s="59">
        <v>4617178</v>
      </c>
      <c r="F17" s="59">
        <v>4617178</v>
      </c>
      <c r="G17" s="59">
        <v>4617178</v>
      </c>
      <c r="H17" s="59">
        <v>4617178</v>
      </c>
      <c r="I17" s="59">
        <v>4617178</v>
      </c>
      <c r="J17" s="59">
        <v>4617178</v>
      </c>
      <c r="K17" s="59">
        <v>4617180</v>
      </c>
      <c r="L17" s="37">
        <f t="shared" si="0"/>
        <v>46171782</v>
      </c>
      <c r="M17" s="60"/>
    </row>
    <row r="18" spans="1:13" ht="21.75" customHeight="1">
      <c r="A18" s="58" t="s">
        <v>13</v>
      </c>
      <c r="B18" s="59">
        <v>5051014</v>
      </c>
      <c r="C18" s="59">
        <v>5051014</v>
      </c>
      <c r="D18" s="59">
        <v>5051014</v>
      </c>
      <c r="E18" s="59">
        <v>5051014</v>
      </c>
      <c r="F18" s="59">
        <v>5051014</v>
      </c>
      <c r="G18" s="59">
        <v>5051014</v>
      </c>
      <c r="H18" s="59">
        <v>5051014</v>
      </c>
      <c r="I18" s="59">
        <v>5051014</v>
      </c>
      <c r="J18" s="59">
        <v>5051014</v>
      </c>
      <c r="K18" s="59">
        <v>5051012</v>
      </c>
      <c r="L18" s="37">
        <f t="shared" si="0"/>
        <v>50510138</v>
      </c>
      <c r="M18" s="60"/>
    </row>
    <row r="19" spans="1:13" ht="21.75" customHeight="1">
      <c r="A19" s="58" t="s">
        <v>14</v>
      </c>
      <c r="B19" s="59">
        <v>10265963</v>
      </c>
      <c r="C19" s="59">
        <v>10265963</v>
      </c>
      <c r="D19" s="59">
        <v>10265963</v>
      </c>
      <c r="E19" s="59">
        <v>10265963</v>
      </c>
      <c r="F19" s="59">
        <v>10265963</v>
      </c>
      <c r="G19" s="59">
        <v>10265963</v>
      </c>
      <c r="H19" s="59">
        <v>10265963</v>
      </c>
      <c r="I19" s="59">
        <v>10265963</v>
      </c>
      <c r="J19" s="59">
        <v>10265963</v>
      </c>
      <c r="K19" s="59">
        <v>10265963</v>
      </c>
      <c r="L19" s="37">
        <f t="shared" si="0"/>
        <v>102659630</v>
      </c>
      <c r="M19" s="60"/>
    </row>
    <row r="20" spans="1:13" ht="21.75" customHeight="1">
      <c r="A20" s="58" t="s">
        <v>15</v>
      </c>
      <c r="B20" s="59">
        <v>3190802</v>
      </c>
      <c r="C20" s="59">
        <v>3190802</v>
      </c>
      <c r="D20" s="59">
        <v>3190802</v>
      </c>
      <c r="E20" s="59">
        <v>3190802</v>
      </c>
      <c r="F20" s="59">
        <v>3190802</v>
      </c>
      <c r="G20" s="59">
        <v>3190802</v>
      </c>
      <c r="H20" s="59">
        <v>3190802</v>
      </c>
      <c r="I20" s="59">
        <v>3190802</v>
      </c>
      <c r="J20" s="59">
        <v>3190802</v>
      </c>
      <c r="K20" s="59">
        <v>3190806</v>
      </c>
      <c r="L20" s="37">
        <f t="shared" si="0"/>
        <v>31908024</v>
      </c>
      <c r="M20" s="60"/>
    </row>
    <row r="21" spans="1:13" ht="21.75" customHeight="1">
      <c r="A21" s="58" t="s">
        <v>16</v>
      </c>
      <c r="B21" s="59">
        <v>5896701</v>
      </c>
      <c r="C21" s="59">
        <v>5896701</v>
      </c>
      <c r="D21" s="59">
        <v>5896701</v>
      </c>
      <c r="E21" s="59">
        <v>5896701</v>
      </c>
      <c r="F21" s="59">
        <v>5896701</v>
      </c>
      <c r="G21" s="59">
        <v>5896701</v>
      </c>
      <c r="H21" s="59">
        <v>5896701</v>
      </c>
      <c r="I21" s="59">
        <v>5896701</v>
      </c>
      <c r="J21" s="59">
        <v>5896701</v>
      </c>
      <c r="K21" s="59">
        <v>5896705</v>
      </c>
      <c r="L21" s="37">
        <f t="shared" si="0"/>
        <v>58967014</v>
      </c>
      <c r="M21" s="60"/>
    </row>
    <row r="22" spans="1:13" ht="21.75" customHeight="1">
      <c r="A22" s="61" t="s">
        <v>17</v>
      </c>
      <c r="B22" s="62">
        <f>SUM(B5:B21)</f>
        <v>161460736</v>
      </c>
      <c r="C22" s="62">
        <f>SUM(C5:C21)</f>
        <v>161460736</v>
      </c>
      <c r="D22" s="62">
        <f aca="true" t="shared" si="1" ref="D22:L22">SUM(D5:D21)</f>
        <v>161460736</v>
      </c>
      <c r="E22" s="62">
        <f t="shared" si="1"/>
        <v>161460736</v>
      </c>
      <c r="F22" s="62">
        <f t="shared" si="1"/>
        <v>161460736</v>
      </c>
      <c r="G22" s="62">
        <f t="shared" si="1"/>
        <v>161460736</v>
      </c>
      <c r="H22" s="62">
        <f t="shared" si="1"/>
        <v>161460736</v>
      </c>
      <c r="I22" s="62">
        <f t="shared" si="1"/>
        <v>161460736</v>
      </c>
      <c r="J22" s="62">
        <f t="shared" si="1"/>
        <v>161460736</v>
      </c>
      <c r="K22" s="62">
        <f t="shared" si="1"/>
        <v>161460734</v>
      </c>
      <c r="L22" s="62">
        <f t="shared" si="1"/>
        <v>1614607358</v>
      </c>
      <c r="M22" s="60"/>
    </row>
    <row r="23" spans="1:12" ht="15">
      <c r="A23" s="73"/>
      <c r="B23" s="74"/>
      <c r="C23" s="73"/>
      <c r="D23" s="2"/>
      <c r="J23" s="34"/>
      <c r="K23" s="34"/>
      <c r="L23" s="33"/>
    </row>
    <row r="24" spans="1:12" ht="15.75">
      <c r="A24" s="158"/>
      <c r="B24" s="158"/>
      <c r="C24" s="158"/>
      <c r="D24" s="158"/>
      <c r="J24" s="2"/>
      <c r="K24" s="2"/>
      <c r="L24" s="2"/>
    </row>
    <row r="25" spans="1:12" ht="27.75" customHeight="1">
      <c r="A25" s="159" t="s">
        <v>81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</row>
    <row r="26" spans="1:12" ht="15" customHeight="1">
      <c r="A26" s="160" t="s">
        <v>60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1:12" ht="15">
      <c r="A27" s="136" t="s">
        <v>97</v>
      </c>
      <c r="B27" s="137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5" customHeight="1">
      <c r="A28" s="161" t="s">
        <v>82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</row>
    <row r="29" spans="1:12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</sheetData>
  <sheetProtection/>
  <mergeCells count="6">
    <mergeCell ref="A1:L1"/>
    <mergeCell ref="L2:L4"/>
    <mergeCell ref="A24:D24"/>
    <mergeCell ref="A25:L25"/>
    <mergeCell ref="A26:L26"/>
    <mergeCell ref="A28:L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hestrada</dc:creator>
  <cp:keywords/>
  <dc:description/>
  <cp:lastModifiedBy>Dobrusin Ziemba Piotr Aleksander</cp:lastModifiedBy>
  <cp:lastPrinted>2019-01-14T19:34:23Z</cp:lastPrinted>
  <dcterms:created xsi:type="dcterms:W3CDTF">2014-01-13T20:32:15Z</dcterms:created>
  <dcterms:modified xsi:type="dcterms:W3CDTF">2021-04-16T19:12:53Z</dcterms:modified>
  <cp:category/>
  <cp:version/>
  <cp:contentType/>
  <cp:contentStatus/>
</cp:coreProperties>
</file>