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1"/>
  </bookViews>
  <sheets>
    <sheet name="p 26-01-2021" sheetId="1" r:id="rId1"/>
    <sheet name="porcentaje part. " sheetId="2" r:id="rId2"/>
    <sheet name="estimación 2021" sheetId="3" r:id="rId3"/>
    <sheet name="calendario" sheetId="4" r:id="rId4"/>
    <sheet name="Distribución 2020" sheetId="5" r:id="rId5"/>
    <sheet name="Coeficiente 2021 " sheetId="6" r:id="rId6"/>
    <sheet name="Hoja1" sheetId="7" r:id="rId7"/>
  </sheets>
  <definedNames>
    <definedName name="_xlnm.Print_Area" localSheetId="3">'calendario'!#REF!</definedName>
    <definedName name="_xlnm.Print_Area" localSheetId="4">'Distribución 2020'!$A$1:$N$30</definedName>
    <definedName name="_xlnm.Print_Area" localSheetId="2">'estimación 2021'!#REF!</definedName>
    <definedName name="_xlnm.Print_Area" localSheetId="0">'p 26-01-2021'!$C$10:$F$29</definedName>
    <definedName name="_xlnm.Print_Area" localSheetId="1">'porcentaje part. '!$B$4:$E$25</definedName>
  </definedNames>
  <calcPr fullCalcOnLoad="1"/>
</workbook>
</file>

<file path=xl/sharedStrings.xml><?xml version="1.0" encoding="utf-8"?>
<sst xmlns="http://schemas.openxmlformats.org/spreadsheetml/2006/main" count="266" uniqueCount="166">
  <si>
    <t>TOTAL</t>
  </si>
  <si>
    <t>Monto (pesos)</t>
  </si>
  <si>
    <t>Concepto</t>
  </si>
  <si>
    <t>Monto (Pesos)</t>
  </si>
  <si>
    <t xml:space="preserve">Fondo General de Participaciones </t>
  </si>
  <si>
    <t xml:space="preserve">Fondo de Fomento Municipal </t>
  </si>
  <si>
    <t xml:space="preserve">Mes </t>
  </si>
  <si>
    <t>Fondo de Fomento Municipal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</si>
  <si>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</si>
  <si>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</si>
  <si>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</si>
  <si>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</si>
  <si>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</si>
  <si>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</si>
  <si>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</si>
  <si>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</si>
  <si>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</si>
  <si>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</si>
  <si>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</si>
  <si>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</si>
  <si>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CENTLA </t>
  </si>
  <si>
    <t xml:space="preserve">CENTRO </t>
  </si>
  <si>
    <t xml:space="preserve">COMALCALCO </t>
  </si>
  <si>
    <t xml:space="preserve">HUIMANGUILLO </t>
  </si>
  <si>
    <t xml:space="preserve">JALAPA </t>
  </si>
  <si>
    <t xml:space="preserve">JONUTA </t>
  </si>
  <si>
    <t xml:space="preserve">MACUSPANA   </t>
  </si>
  <si>
    <t xml:space="preserve">NACAJUCA </t>
  </si>
  <si>
    <t xml:space="preserve">PARAISO  </t>
  </si>
  <si>
    <t xml:space="preserve">TACOTALPA     </t>
  </si>
  <si>
    <t xml:space="preserve">TEAPA </t>
  </si>
  <si>
    <t xml:space="preserve">TENOSIQUE </t>
  </si>
  <si>
    <t>BALANCÁN</t>
  </si>
  <si>
    <t>CÁRDENAS</t>
  </si>
  <si>
    <t>CUNDUACÁN</t>
  </si>
  <si>
    <t>Fondo de Extracción de Hidrocarburos</t>
  </si>
  <si>
    <t>Fondo de Fiscalización y Recaudación</t>
  </si>
  <si>
    <t>7 DECIMALES</t>
  </si>
  <si>
    <t>Municipio</t>
  </si>
  <si>
    <t xml:space="preserve">JALPA DE MENDEZ  </t>
  </si>
  <si>
    <t>Total</t>
  </si>
  <si>
    <t>Fondo de Compensación</t>
  </si>
  <si>
    <t>(Pesos)</t>
  </si>
  <si>
    <t>Fondo Municipal de Participaciones</t>
  </si>
  <si>
    <t>Porcentaje</t>
  </si>
  <si>
    <t>22%</t>
  </si>
  <si>
    <t>100%</t>
  </si>
  <si>
    <t>Impuesto Especial sobre Producción y Servicios</t>
  </si>
  <si>
    <t>20%</t>
  </si>
  <si>
    <t xml:space="preserve">Impuestos Sobre Automoviles Nuevos </t>
  </si>
  <si>
    <t>Fondo de Compensación ISAN</t>
  </si>
  <si>
    <t>**</t>
  </si>
  <si>
    <t>Porcentaje del Total</t>
  </si>
  <si>
    <t>IEPS venta de gasolina y diesel</t>
  </si>
  <si>
    <t xml:space="preserve">TOTAL </t>
  </si>
  <si>
    <t>IESPS</t>
  </si>
  <si>
    <t>Distribución del 70%</t>
  </si>
  <si>
    <t>Distribución del 30%</t>
  </si>
  <si>
    <t>Fondo General de  Participaciones</t>
  </si>
  <si>
    <t>Impuesto Especial Sobre Producción y Servicios</t>
  </si>
  <si>
    <t>Fondo de Extracción de Hidricarburos</t>
  </si>
  <si>
    <t>Impuesto Sobre Automóviles Nuevos</t>
  </si>
  <si>
    <t>EMILIANO ZAPATA</t>
  </si>
  <si>
    <t xml:space="preserve">PARAÍSO  </t>
  </si>
  <si>
    <t>30% del 25%</t>
  </si>
  <si>
    <t>70% del 25%</t>
  </si>
  <si>
    <t>Días</t>
  </si>
  <si>
    <t>DEBE SER</t>
  </si>
  <si>
    <t>Fondo de Impuesto Sobre la Renta</t>
  </si>
  <si>
    <t>*</t>
  </si>
  <si>
    <t>foco</t>
  </si>
  <si>
    <t>Rezago del Impuesto Estatal Vehicular mas el Rezago del Impuesto s/Tenencia o Uso de Vehículos</t>
  </si>
  <si>
    <t>Total de Fondo de Compensación y de Combustibles Municipal (Art. 8 )</t>
  </si>
  <si>
    <t>IEPS Enajenación de Gasolina y Diesel**</t>
  </si>
  <si>
    <t>Municipios</t>
  </si>
  <si>
    <t>Rezago IVE</t>
  </si>
  <si>
    <t>Rezago Tenencia</t>
  </si>
  <si>
    <t>Nota: No se incluye el Fondo del Impuesto Sobre la Renta  ya que este fondo será pagado a los Municipios en forma separada.</t>
  </si>
  <si>
    <t>Impuesto Especial sobre Producción y Servicios (IEPS)</t>
  </si>
  <si>
    <t>Impuestos Sobre Automóviles Nuevos (ISAN)</t>
  </si>
  <si>
    <t>Fondo General de Participaciones (FGP)</t>
  </si>
  <si>
    <t>Fondo de Fomento Municipal (FFM)</t>
  </si>
  <si>
    <t>Fondo de Fiscalización y Recaudación (FOFIR)</t>
  </si>
  <si>
    <t>Fondo de Extracción de Hidrocarburos (FEXHI)</t>
  </si>
  <si>
    <t>Fondo de Compensación* (FOCO)</t>
  </si>
  <si>
    <t>Rezago del Impuesto Estatal Vehicular (IEV) mas el Rezago del Impuesto s/Tenencia o Uso de Vehículos</t>
  </si>
  <si>
    <t>FMP 2018</t>
  </si>
  <si>
    <t>Participaciones Federales</t>
  </si>
  <si>
    <t xml:space="preserve">BALANCAN </t>
  </si>
  <si>
    <t xml:space="preserve">CARDENAS   </t>
  </si>
  <si>
    <t xml:space="preserve">CUNDUACAN </t>
  </si>
  <si>
    <t>E. ZAPATA</t>
  </si>
  <si>
    <t>Fuente: Elaboración propia de la Secretaría de Finanzas a partir de cifras publicadas por la SHCP.</t>
  </si>
  <si>
    <t>Fuente: Secretaría de Finanzas.</t>
  </si>
  <si>
    <t>Balancán</t>
  </si>
  <si>
    <t>Cárdenas</t>
  </si>
  <si>
    <t>Centla</t>
  </si>
  <si>
    <t>Centro</t>
  </si>
  <si>
    <t>Comalcalco</t>
  </si>
  <si>
    <t>Cunduacán</t>
  </si>
  <si>
    <t>E. Zapata</t>
  </si>
  <si>
    <t>Huimanguillo</t>
  </si>
  <si>
    <t>Jalapa</t>
  </si>
  <si>
    <t>J.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</si>
  <si>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</si>
  <si>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</si>
  <si>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</si>
  <si>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</si>
  <si>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</si>
  <si>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</si>
  <si>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</si>
  <si>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Estimación de Participaciones Federales que recibirá el Estado de Tabasco durante el Ejercicio Fiscal 2021</t>
  </si>
  <si>
    <t>ISR por Enajenación de Bienes Inmuebles</t>
  </si>
  <si>
    <t>Porcentaje que representa cada concepto que conforman el Fondo Municipal de Participaciones del ejercicio fiscal 2021</t>
  </si>
  <si>
    <t>Calendario de Entrega de Participaciones a los Municipios para el Ejercicio Fiscal de  2021</t>
  </si>
  <si>
    <t>5    y   29</t>
  </si>
  <si>
    <t>Coeficiente 2021</t>
  </si>
  <si>
    <r>
      <t xml:space="preserve">Fondo Municipal de Participaciones 2020            </t>
    </r>
    <r>
      <rPr>
        <sz val="11"/>
        <rFont val="Arial"/>
        <family val="2"/>
      </rPr>
      <t xml:space="preserve"> (pesos)</t>
    </r>
  </si>
  <si>
    <t>a</t>
  </si>
  <si>
    <t>b</t>
  </si>
  <si>
    <t>FMP</t>
  </si>
  <si>
    <t>Fondo Restante</t>
  </si>
  <si>
    <t>Fondo Predial</t>
  </si>
  <si>
    <t>Fondo Recaudatorio</t>
  </si>
  <si>
    <t>Fondo Básico</t>
  </si>
  <si>
    <t>Fondo Equitativo</t>
  </si>
  <si>
    <t>Fondo de Desarrollo Social</t>
  </si>
  <si>
    <t xml:space="preserve">Total </t>
  </si>
  <si>
    <t>Recaudación</t>
  </si>
  <si>
    <t>Incentivo                    (2-1)</t>
  </si>
  <si>
    <t>Incentivo                    (1-1)</t>
  </si>
  <si>
    <t>Fondo Municipal de Participaciones     2019</t>
  </si>
  <si>
    <t>Factor                 2020</t>
  </si>
  <si>
    <t>Monto</t>
  </si>
  <si>
    <t>Factor 2020</t>
  </si>
  <si>
    <t>3=2+2</t>
  </si>
  <si>
    <t>5=4</t>
  </si>
  <si>
    <r>
      <t>(7=(6/</t>
    </r>
    <r>
      <rPr>
        <sz val="11"/>
        <rFont val="Times New Roman"/>
        <family val="1"/>
      </rPr>
      <t>∑6)100)</t>
    </r>
  </si>
  <si>
    <r>
      <t>8=(7*</t>
    </r>
    <r>
      <rPr>
        <sz val="11"/>
        <rFont val="Times New Roman"/>
        <family val="1"/>
      </rPr>
      <t>∑8</t>
    </r>
    <r>
      <rPr>
        <sz val="11"/>
        <rFont val="Arial"/>
        <family val="2"/>
      </rPr>
      <t>)</t>
    </r>
  </si>
  <si>
    <r>
      <t>11=(10*</t>
    </r>
    <r>
      <rPr>
        <sz val="11"/>
        <rFont val="Times New Roman"/>
        <family val="1"/>
      </rPr>
      <t>∑11</t>
    </r>
    <r>
      <rPr>
        <sz val="11"/>
        <rFont val="Arial"/>
        <family val="2"/>
      </rPr>
      <t>)</t>
    </r>
  </si>
  <si>
    <t>12=(3+5+8+9+11)</t>
  </si>
  <si>
    <t>Factor de Distribución para 2021</t>
  </si>
  <si>
    <t>Distribución de Participaciones Pagadas Municipios Durante el Ejercicio 2020</t>
  </si>
  <si>
    <t>Total Fondo Municipal de Participaciones (Art.7)</t>
  </si>
  <si>
    <t>Porcentajes y Montos que Integran el Fondo  Municipal de Participaciones y el Fondo de Compensación y de Combustibles Municipal 2021</t>
  </si>
  <si>
    <t xml:space="preserve">Fondo de Compensación </t>
  </si>
  <si>
    <t xml:space="preserve">IEPS Enajenación de Gasolina y Diesel </t>
  </si>
  <si>
    <t>Coeficiente Básico de Distribución 2021</t>
  </si>
  <si>
    <r>
      <t>c=b/</t>
    </r>
    <r>
      <rPr>
        <sz val="11"/>
        <rFont val="Times New Roman"/>
        <family val="1"/>
      </rPr>
      <t>∑</t>
    </r>
    <r>
      <rPr>
        <sz val="11"/>
        <rFont val="Arial"/>
        <family val="2"/>
      </rPr>
      <t>b*100</t>
    </r>
  </si>
  <si>
    <t>Estimación del Fondo Municipal de Participaciones para el Ejercicio 2021</t>
  </si>
  <si>
    <t>para el Ejercicio 2021</t>
  </si>
  <si>
    <t>Estimación del Fondo de Compensación y de Combustibles Municipal</t>
  </si>
  <si>
    <t>3=(2*∑3)/100</t>
  </si>
  <si>
    <t>Impuesto Estatal Vehicular mas Rezago de Tenencia</t>
  </si>
  <si>
    <t>Fondo de Compensación y de Combustibles Municipal 70% Y 30%</t>
  </si>
  <si>
    <t>Total FCCM  70+30</t>
  </si>
  <si>
    <t>Población</t>
  </si>
  <si>
    <t>Porcentaje de Población</t>
  </si>
  <si>
    <t>Porcentaje de Distribución</t>
  </si>
  <si>
    <r>
      <t>(2=(1/</t>
    </r>
    <r>
      <rPr>
        <sz val="10"/>
        <rFont val="Times New Roman"/>
        <family val="1"/>
      </rPr>
      <t>∑1)100)</t>
    </r>
  </si>
  <si>
    <r>
      <t>3=(2*</t>
    </r>
    <r>
      <rPr>
        <sz val="10"/>
        <rFont val="Times New Roman"/>
        <family val="1"/>
      </rPr>
      <t>∑3</t>
    </r>
    <r>
      <rPr>
        <sz val="10"/>
        <rFont val="Arial"/>
        <family val="2"/>
      </rPr>
      <t>)</t>
    </r>
  </si>
  <si>
    <t>5=(4*∑5)/100</t>
  </si>
  <si>
    <t>6=(3+5)</t>
  </si>
  <si>
    <t>7=(6*∑7)/100</t>
  </si>
  <si>
    <t>9=(8*∑9)/100</t>
  </si>
  <si>
    <t>Total Estimación para el Ejercicio</t>
  </si>
</sst>
</file>

<file path=xl/styles.xml><?xml version="1.0" encoding="utf-8"?>
<styleSheet xmlns="http://schemas.openxmlformats.org/spreadsheetml/2006/main">
  <numFmts count="4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-* #,##0_-;\-* #,##0_-;_-* &quot;-&quot;??_-;_-@_-"/>
    <numFmt numFmtId="169" formatCode="0.0000000"/>
    <numFmt numFmtId="170" formatCode="0.0000%"/>
    <numFmt numFmtId="171" formatCode="#,##0.0000000"/>
    <numFmt numFmtId="172" formatCode="#,##0.000000000"/>
    <numFmt numFmtId="173" formatCode="_(* #,##0_);_(* \(#,##0\);_(* &quot;-&quot;??_);_(@_)"/>
    <numFmt numFmtId="174" formatCode="_(* #,##0.0000000_);_(* \(#,##0.0000000\);_(* &quot;-&quot;??_);_(@_)"/>
    <numFmt numFmtId="175" formatCode="0.000000"/>
    <numFmt numFmtId="176" formatCode="0.0000000%"/>
    <numFmt numFmtId="177" formatCode="#,##0.0"/>
    <numFmt numFmtId="178" formatCode="0.000000%"/>
    <numFmt numFmtId="179" formatCode="_-[$€-2]* #,##0.00_-;\-[$€-2]* #,##0.00_-;_-[$€-2]* &quot;-&quot;??_-"/>
    <numFmt numFmtId="180" formatCode="_-[$€-2]* #\,##0\.00_-;\-[$€-2]* #\,##0\.00_-;_-[$€-2]* &quot;-&quot;??_-"/>
    <numFmt numFmtId="181" formatCode="_(&quot;$&quot;* #,##0.00_);[Red]_(&quot;$&quot;* \(#,##0.00\);_(&quot;$&quot;* &quot;-&quot;??_);_(@_)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#,##0.000"/>
    <numFmt numFmtId="187" formatCode="#,##0.0000"/>
    <numFmt numFmtId="188" formatCode="[$-C0A]d\-mmm\-yy;@"/>
    <numFmt numFmtId="189" formatCode="0.0"/>
    <numFmt numFmtId="190" formatCode="0.0%"/>
    <numFmt numFmtId="191" formatCode="0.000%"/>
    <numFmt numFmtId="192" formatCode="0.00000%"/>
    <numFmt numFmtId="193" formatCode="0.000"/>
    <numFmt numFmtId="194" formatCode="_(* #,##0.0_);_(* \(#,##0.0\);_(* &quot;-&quot;??_);_(@_)"/>
    <numFmt numFmtId="195" formatCode="0.00000"/>
    <numFmt numFmtId="196" formatCode="0.0000"/>
    <numFmt numFmtId="197" formatCode="General_)"/>
    <numFmt numFmtId="198" formatCode="#,##0.00000"/>
    <numFmt numFmtId="199" formatCode="#,##0.000000"/>
  </numFmts>
  <fonts count="96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u val="single"/>
      <sz val="10"/>
      <color indexed="20"/>
      <name val="Arial"/>
      <family val="2"/>
    </font>
    <font>
      <sz val="10"/>
      <name val="Frutiger 45 Light"/>
      <family val="2"/>
    </font>
    <font>
      <sz val="11"/>
      <name val="Arial"/>
      <family val="2"/>
    </font>
    <font>
      <b/>
      <sz val="10"/>
      <name val="Frutiger 45 Light"/>
      <family val="2"/>
    </font>
    <font>
      <sz val="11"/>
      <name val="Frutiger 45 Light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MS Sans"/>
      <family val="0"/>
    </font>
    <font>
      <sz val="14"/>
      <name val="Amerigo BT"/>
      <family val="0"/>
    </font>
    <font>
      <sz val="10"/>
      <name val="Myriad Pro"/>
      <family val="2"/>
    </font>
    <font>
      <b/>
      <sz val="8"/>
      <name val="Frutiger 45 Light"/>
      <family val="2"/>
    </font>
    <font>
      <sz val="9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7"/>
      <name val="Arial"/>
      <family val="2"/>
    </font>
    <font>
      <sz val="5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b/>
      <sz val="16"/>
      <name val="Arial"/>
      <family val="2"/>
    </font>
    <font>
      <sz val="11"/>
      <name val="Univers (WN)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sz val="10"/>
      <color indexed="8"/>
      <name val="MS Sans Serif"/>
      <family val="2"/>
    </font>
    <font>
      <sz val="10"/>
      <name val="Times New Roman"/>
      <family val="1"/>
    </font>
    <font>
      <sz val="11"/>
      <color indexed="10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b/>
      <sz val="14"/>
      <color indexed="8"/>
      <name val="Calibri"/>
      <family val="2"/>
    </font>
    <font>
      <sz val="10"/>
      <color indexed="8"/>
      <name val="Arial"/>
      <family val="2"/>
    </font>
    <font>
      <sz val="11"/>
      <color indexed="12"/>
      <name val="Calibri"/>
      <family val="2"/>
    </font>
    <font>
      <b/>
      <sz val="11"/>
      <color indexed="12"/>
      <name val="Calibri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12"/>
      <color indexed="10"/>
      <name val="Arial"/>
      <family val="2"/>
    </font>
    <font>
      <b/>
      <sz val="10"/>
      <color indexed="52"/>
      <name val="Arial"/>
      <family val="2"/>
    </font>
    <font>
      <b/>
      <sz val="9"/>
      <color indexed="52"/>
      <name val="Arial"/>
      <family val="2"/>
    </font>
    <font>
      <b/>
      <sz val="11"/>
      <color indexed="60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Calibri"/>
      <family val="2"/>
    </font>
    <font>
      <sz val="10"/>
      <color theme="1"/>
      <name val="Arial"/>
      <family val="2"/>
    </font>
    <font>
      <sz val="11"/>
      <color rgb="FF0000FF"/>
      <name val="Calibri"/>
      <family val="2"/>
    </font>
    <font>
      <b/>
      <sz val="11"/>
      <color rgb="FF0000FF"/>
      <name val="Calibri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rgb="FFBB9959"/>
      <name val="Arial"/>
      <family val="2"/>
    </font>
    <font>
      <b/>
      <sz val="9"/>
      <color rgb="FFBB9959"/>
      <name val="Arial"/>
      <family val="2"/>
    </font>
    <font>
      <b/>
      <sz val="11"/>
      <color rgb="FFC00000"/>
      <name val="Arial"/>
      <family val="2"/>
    </font>
    <font>
      <b/>
      <sz val="12"/>
      <color theme="1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2D050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/>
      <bottom/>
    </border>
    <border>
      <left style="medium"/>
      <right>
        <color indexed="63"/>
      </right>
      <top>
        <color indexed="63"/>
      </top>
      <bottom style="thin"/>
    </border>
    <border>
      <left/>
      <right style="medium"/>
      <top/>
      <bottom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rgb="FFBB9959"/>
      </left>
      <right style="thin">
        <color rgb="FFBB9959"/>
      </right>
      <top style="thin">
        <color rgb="FFBB9959"/>
      </top>
      <bottom style="thin">
        <color rgb="FFBB9959"/>
      </bottom>
    </border>
    <border>
      <left style="thin">
        <color rgb="FFBB9959"/>
      </left>
      <right>
        <color indexed="63"/>
      </right>
      <top>
        <color indexed="63"/>
      </top>
      <bottom>
        <color indexed="63"/>
      </bottom>
    </border>
    <border>
      <left style="thin">
        <color rgb="FFBB9959"/>
      </left>
      <right style="thin">
        <color rgb="FFBB9959"/>
      </right>
      <top style="thin">
        <color rgb="FFBB9959"/>
      </top>
      <bottom>
        <color indexed="63"/>
      </bottom>
    </border>
    <border>
      <left>
        <color indexed="63"/>
      </left>
      <right style="thin">
        <color rgb="FFBB9959"/>
      </right>
      <top style="thin">
        <color rgb="FFBB9959"/>
      </top>
      <bottom style="thin">
        <color rgb="FFBB9959"/>
      </bottom>
    </border>
    <border>
      <left>
        <color indexed="63"/>
      </left>
      <right style="thin"/>
      <top style="thin">
        <color rgb="FFBB9959"/>
      </top>
      <bottom style="thin">
        <color rgb="FFBB9959"/>
      </bottom>
    </border>
    <border>
      <left style="thin"/>
      <right>
        <color indexed="63"/>
      </right>
      <top style="thin">
        <color rgb="FFBB9959"/>
      </top>
      <bottom style="thin">
        <color rgb="FFBB9959"/>
      </bottom>
    </border>
    <border>
      <left style="thin"/>
      <right style="thin">
        <color rgb="FFBB9959"/>
      </right>
      <top style="thin">
        <color rgb="FFBB9959"/>
      </top>
      <bottom style="thin">
        <color rgb="FFBB9959"/>
      </bottom>
    </border>
    <border>
      <left style="thin">
        <color rgb="FFBB9959"/>
      </left>
      <right style="thin"/>
      <top style="thin">
        <color rgb="FFBB9959"/>
      </top>
      <bottom style="thin">
        <color rgb="FFBB9959"/>
      </bottom>
    </border>
    <border>
      <left style="thin"/>
      <right style="thin"/>
      <top style="thin">
        <color rgb="FFBB9959"/>
      </top>
      <bottom style="thin">
        <color rgb="FFBB9959"/>
      </bottom>
    </border>
    <border>
      <left style="thin"/>
      <right>
        <color indexed="63"/>
      </right>
      <top style="thin">
        <color rgb="FFBB9959"/>
      </top>
      <bottom style="thin"/>
    </border>
    <border>
      <left style="thin"/>
      <right style="thin">
        <color rgb="FFBB9959"/>
      </right>
      <top style="thin">
        <color rgb="FFBB9959"/>
      </top>
      <bottom style="thin"/>
    </border>
    <border>
      <left style="thin">
        <color rgb="FFBB9959"/>
      </left>
      <right style="thin"/>
      <top style="thin">
        <color rgb="FFBB9959"/>
      </top>
      <bottom style="thin"/>
    </border>
    <border>
      <left style="thin">
        <color rgb="FFBB9959"/>
      </left>
      <right style="thin">
        <color rgb="FFBB9959"/>
      </right>
      <top style="thin">
        <color rgb="FFBB9959"/>
      </top>
      <bottom style="thin"/>
    </border>
    <border>
      <left style="thin"/>
      <right style="thin"/>
      <top style="thin">
        <color rgb="FFBB9959"/>
      </top>
      <bottom style="thin"/>
    </border>
    <border>
      <left>
        <color indexed="63"/>
      </left>
      <right style="thin">
        <color rgb="FFBB9959"/>
      </right>
      <top style="thin">
        <color rgb="FFBB9959"/>
      </top>
      <bottom style="thin"/>
    </border>
    <border>
      <left>
        <color indexed="63"/>
      </left>
      <right style="thin"/>
      <top style="thin">
        <color rgb="FFBB9959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thin"/>
    </border>
    <border>
      <left/>
      <right/>
      <top/>
      <bottom style="thin"/>
    </border>
    <border>
      <left/>
      <right>
        <color indexed="63"/>
      </right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>
        <color rgb="FFBB9959"/>
      </bottom>
    </border>
    <border>
      <left style="thin"/>
      <right>
        <color indexed="63"/>
      </right>
      <top>
        <color indexed="63"/>
      </top>
      <bottom style="thin">
        <color rgb="FFBB9959"/>
      </bottom>
    </border>
    <border>
      <left style="thin"/>
      <right style="thin">
        <color rgb="FFBB9959"/>
      </right>
      <top style="thin"/>
      <bottom style="thin">
        <color rgb="FFBB9959"/>
      </bottom>
    </border>
    <border>
      <left style="thin">
        <color rgb="FFBB9959"/>
      </left>
      <right style="thin"/>
      <top style="thin"/>
      <bottom style="thin">
        <color rgb="FFBB9959"/>
      </bottom>
    </border>
    <border>
      <left style="thin">
        <color rgb="FFBB9959"/>
      </left>
      <right style="thin">
        <color rgb="FFBB9959"/>
      </right>
      <top style="thin"/>
      <bottom style="thin">
        <color rgb="FFBB9959"/>
      </bottom>
    </border>
    <border>
      <left style="thin"/>
      <right style="thin"/>
      <top style="thin"/>
      <bottom style="thin">
        <color rgb="FFBB9959"/>
      </bottom>
    </border>
    <border>
      <left>
        <color indexed="63"/>
      </left>
      <right style="thin">
        <color rgb="FFBB9959"/>
      </right>
      <top style="thin"/>
      <bottom style="thin">
        <color rgb="FFBB9959"/>
      </bottom>
    </border>
    <border>
      <left style="thin">
        <color rgb="FFBB9959"/>
      </left>
      <right style="thin"/>
      <top style="thin"/>
      <bottom>
        <color indexed="63"/>
      </bottom>
    </border>
    <border>
      <left style="thin">
        <color rgb="FFBB9959"/>
      </left>
      <right style="thin"/>
      <top>
        <color indexed="63"/>
      </top>
      <bottom>
        <color indexed="63"/>
      </bottom>
    </border>
    <border>
      <left style="thin">
        <color rgb="FFBB9959"/>
      </left>
      <right style="thin"/>
      <top>
        <color indexed="63"/>
      </top>
      <bottom style="thin">
        <color rgb="FFBB9959"/>
      </bottom>
    </border>
  </borders>
  <cellStyleXfs count="9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0">
      <alignment/>
      <protection/>
    </xf>
    <xf numFmtId="0" fontId="63" fillId="2" borderId="0" applyNumberFormat="0" applyBorder="0" applyAlignment="0" applyProtection="0"/>
    <xf numFmtId="0" fontId="19" fillId="3" borderId="0" applyNumberFormat="0" applyBorder="0" applyAlignment="0" applyProtection="0"/>
    <xf numFmtId="0" fontId="63" fillId="4" borderId="0" applyNumberFormat="0" applyBorder="0" applyAlignment="0" applyProtection="0"/>
    <xf numFmtId="0" fontId="19" fillId="5" borderId="0" applyNumberFormat="0" applyBorder="0" applyAlignment="0" applyProtection="0"/>
    <xf numFmtId="0" fontId="63" fillId="6" borderId="0" applyNumberFormat="0" applyBorder="0" applyAlignment="0" applyProtection="0"/>
    <xf numFmtId="0" fontId="19" fillId="7" borderId="0" applyNumberFormat="0" applyBorder="0" applyAlignment="0" applyProtection="0"/>
    <xf numFmtId="0" fontId="63" fillId="8" borderId="0" applyNumberFormat="0" applyBorder="0" applyAlignment="0" applyProtection="0"/>
    <xf numFmtId="0" fontId="19" fillId="9" borderId="0" applyNumberFormat="0" applyBorder="0" applyAlignment="0" applyProtection="0"/>
    <xf numFmtId="0" fontId="63" fillId="10" borderId="0" applyNumberFormat="0" applyBorder="0" applyAlignment="0" applyProtection="0"/>
    <xf numFmtId="0" fontId="19" fillId="11" borderId="0" applyNumberFormat="0" applyBorder="0" applyAlignment="0" applyProtection="0"/>
    <xf numFmtId="0" fontId="63" fillId="12" borderId="0" applyNumberFormat="0" applyBorder="0" applyAlignment="0" applyProtection="0"/>
    <xf numFmtId="0" fontId="19" fillId="13" borderId="0" applyNumberFormat="0" applyBorder="0" applyAlignment="0" applyProtection="0"/>
    <xf numFmtId="0" fontId="63" fillId="14" borderId="0" applyNumberFormat="0" applyBorder="0" applyAlignment="0" applyProtection="0"/>
    <xf numFmtId="0" fontId="19" fillId="15" borderId="0" applyNumberFormat="0" applyBorder="0" applyAlignment="0" applyProtection="0"/>
    <xf numFmtId="0" fontId="63" fillId="16" borderId="0" applyNumberFormat="0" applyBorder="0" applyAlignment="0" applyProtection="0"/>
    <xf numFmtId="0" fontId="19" fillId="17" borderId="0" applyNumberFormat="0" applyBorder="0" applyAlignment="0" applyProtection="0"/>
    <xf numFmtId="0" fontId="63" fillId="18" borderId="0" applyNumberFormat="0" applyBorder="0" applyAlignment="0" applyProtection="0"/>
    <xf numFmtId="0" fontId="19" fillId="19" borderId="0" applyNumberFormat="0" applyBorder="0" applyAlignment="0" applyProtection="0"/>
    <xf numFmtId="0" fontId="63" fillId="20" borderId="0" applyNumberFormat="0" applyBorder="0" applyAlignment="0" applyProtection="0"/>
    <xf numFmtId="0" fontId="19" fillId="9" borderId="0" applyNumberFormat="0" applyBorder="0" applyAlignment="0" applyProtection="0"/>
    <xf numFmtId="0" fontId="63" fillId="21" borderId="0" applyNumberFormat="0" applyBorder="0" applyAlignment="0" applyProtection="0"/>
    <xf numFmtId="0" fontId="19" fillId="15" borderId="0" applyNumberFormat="0" applyBorder="0" applyAlignment="0" applyProtection="0"/>
    <xf numFmtId="0" fontId="63" fillId="22" borderId="0" applyNumberFormat="0" applyBorder="0" applyAlignment="0" applyProtection="0"/>
    <xf numFmtId="0" fontId="19" fillId="23" borderId="0" applyNumberFormat="0" applyBorder="0" applyAlignment="0" applyProtection="0"/>
    <xf numFmtId="0" fontId="64" fillId="24" borderId="0" applyNumberFormat="0" applyBorder="0" applyAlignment="0" applyProtection="0"/>
    <xf numFmtId="0" fontId="29" fillId="25" borderId="0" applyNumberFormat="0" applyBorder="0" applyAlignment="0" applyProtection="0"/>
    <xf numFmtId="0" fontId="64" fillId="26" borderId="0" applyNumberFormat="0" applyBorder="0" applyAlignment="0" applyProtection="0"/>
    <xf numFmtId="0" fontId="29" fillId="17" borderId="0" applyNumberFormat="0" applyBorder="0" applyAlignment="0" applyProtection="0"/>
    <xf numFmtId="0" fontId="64" fillId="27" borderId="0" applyNumberFormat="0" applyBorder="0" applyAlignment="0" applyProtection="0"/>
    <xf numFmtId="0" fontId="29" fillId="19" borderId="0" applyNumberFormat="0" applyBorder="0" applyAlignment="0" applyProtection="0"/>
    <xf numFmtId="0" fontId="64" fillId="28" borderId="0" applyNumberFormat="0" applyBorder="0" applyAlignment="0" applyProtection="0"/>
    <xf numFmtId="0" fontId="29" fillId="29" borderId="0" applyNumberFormat="0" applyBorder="0" applyAlignment="0" applyProtection="0"/>
    <xf numFmtId="0" fontId="64" fillId="30" borderId="0" applyNumberFormat="0" applyBorder="0" applyAlignment="0" applyProtection="0"/>
    <xf numFmtId="0" fontId="29" fillId="31" borderId="0" applyNumberFormat="0" applyBorder="0" applyAlignment="0" applyProtection="0"/>
    <xf numFmtId="0" fontId="64" fillId="32" borderId="0" applyNumberFormat="0" applyBorder="0" applyAlignment="0" applyProtection="0"/>
    <xf numFmtId="0" fontId="29" fillId="33" borderId="0" applyNumberFormat="0" applyBorder="0" applyAlignment="0" applyProtection="0"/>
    <xf numFmtId="0" fontId="65" fillId="34" borderId="0" applyNumberFormat="0" applyBorder="0" applyAlignment="0" applyProtection="0"/>
    <xf numFmtId="0" fontId="30" fillId="7" borderId="0" applyNumberFormat="0" applyBorder="0" applyAlignment="0" applyProtection="0"/>
    <xf numFmtId="0" fontId="66" fillId="35" borderId="1" applyNumberFormat="0" applyAlignment="0" applyProtection="0"/>
    <xf numFmtId="0" fontId="31" fillId="36" borderId="2" applyNumberFormat="0" applyAlignment="0" applyProtection="0"/>
    <xf numFmtId="0" fontId="31" fillId="36" borderId="2" applyNumberFormat="0" applyAlignment="0" applyProtection="0"/>
    <xf numFmtId="0" fontId="67" fillId="37" borderId="3" applyNumberFormat="0" applyAlignment="0" applyProtection="0"/>
    <xf numFmtId="0" fontId="32" fillId="38" borderId="4" applyNumberFormat="0" applyAlignment="0" applyProtection="0"/>
    <xf numFmtId="0" fontId="68" fillId="0" borderId="5" applyNumberFormat="0" applyFill="0" applyAlignment="0" applyProtection="0"/>
    <xf numFmtId="0" fontId="33" fillId="0" borderId="6" applyNumberFormat="0" applyFill="0" applyAlignment="0" applyProtection="0"/>
    <xf numFmtId="0" fontId="69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4" fillId="39" borderId="0" applyNumberFormat="0" applyBorder="0" applyAlignment="0" applyProtection="0"/>
    <xf numFmtId="0" fontId="29" fillId="40" borderId="0" applyNumberFormat="0" applyBorder="0" applyAlignment="0" applyProtection="0"/>
    <xf numFmtId="0" fontId="64" fillId="41" borderId="0" applyNumberFormat="0" applyBorder="0" applyAlignment="0" applyProtection="0"/>
    <xf numFmtId="0" fontId="29" fillId="42" borderId="0" applyNumberFormat="0" applyBorder="0" applyAlignment="0" applyProtection="0"/>
    <xf numFmtId="0" fontId="64" fillId="43" borderId="0" applyNumberFormat="0" applyBorder="0" applyAlignment="0" applyProtection="0"/>
    <xf numFmtId="0" fontId="29" fillId="44" borderId="0" applyNumberFormat="0" applyBorder="0" applyAlignment="0" applyProtection="0"/>
    <xf numFmtId="0" fontId="64" fillId="45" borderId="0" applyNumberFormat="0" applyBorder="0" applyAlignment="0" applyProtection="0"/>
    <xf numFmtId="0" fontId="29" fillId="29" borderId="0" applyNumberFormat="0" applyBorder="0" applyAlignment="0" applyProtection="0"/>
    <xf numFmtId="0" fontId="64" fillId="46" borderId="0" applyNumberFormat="0" applyBorder="0" applyAlignment="0" applyProtection="0"/>
    <xf numFmtId="0" fontId="29" fillId="31" borderId="0" applyNumberFormat="0" applyBorder="0" applyAlignment="0" applyProtection="0"/>
    <xf numFmtId="0" fontId="64" fillId="47" borderId="0" applyNumberFormat="0" applyBorder="0" applyAlignment="0" applyProtection="0"/>
    <xf numFmtId="0" fontId="29" fillId="48" borderId="0" applyNumberFormat="0" applyBorder="0" applyAlignment="0" applyProtection="0"/>
    <xf numFmtId="0" fontId="71" fillId="49" borderId="1" applyNumberFormat="0" applyAlignment="0" applyProtection="0"/>
    <xf numFmtId="0" fontId="35" fillId="13" borderId="2" applyNumberFormat="0" applyAlignment="0" applyProtection="0"/>
    <xf numFmtId="0" fontId="35" fillId="13" borderId="2" applyNumberFormat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2" fillId="50" borderId="0" applyNumberFormat="0" applyBorder="0" applyAlignment="0" applyProtection="0"/>
    <xf numFmtId="0" fontId="36" fillId="5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63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1" fontId="0" fillId="0" borderId="0" applyFont="0" applyFill="0" applyBorder="0" applyProtection="0">
      <alignment vertical="center"/>
    </xf>
    <xf numFmtId="44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73" fillId="51" borderId="0" applyNumberFormat="0" applyBorder="0" applyAlignment="0" applyProtection="0"/>
    <xf numFmtId="0" fontId="37" fillId="52" borderId="0" applyNumberFormat="0" applyBorder="0" applyAlignment="0" applyProtection="0"/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3" fillId="0" borderId="0">
      <alignment/>
      <protection/>
    </xf>
    <xf numFmtId="0" fontId="2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63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53" borderId="8" applyNumberFormat="0" applyFont="0" applyAlignment="0" applyProtection="0"/>
    <xf numFmtId="0" fontId="0" fillId="54" borderId="9" applyNumberFormat="0" applyFont="0" applyAlignment="0" applyProtection="0"/>
    <xf numFmtId="0" fontId="0" fillId="54" borderId="9" applyNumberFormat="0" applyFon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0" fontId="75" fillId="35" borderId="10" applyNumberFormat="0" applyAlignment="0" applyProtection="0"/>
    <xf numFmtId="0" fontId="38" fillId="36" borderId="11" applyNumberFormat="0" applyAlignment="0" applyProtection="0"/>
    <xf numFmtId="0" fontId="38" fillId="36" borderId="11" applyNumberFormat="0" applyAlignment="0" applyProtection="0"/>
    <xf numFmtId="0" fontId="7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42" fillId="0" borderId="12" applyNumberFormat="0" applyFill="0" applyAlignment="0" applyProtection="0"/>
    <xf numFmtId="0" fontId="79" fillId="0" borderId="13" applyNumberFormat="0" applyFill="0" applyAlignment="0" applyProtection="0"/>
    <xf numFmtId="0" fontId="43" fillId="0" borderId="14" applyNumberFormat="0" applyFill="0" applyAlignment="0" applyProtection="0"/>
    <xf numFmtId="0" fontId="70" fillId="0" borderId="15" applyNumberFormat="0" applyFill="0" applyAlignment="0" applyProtection="0"/>
    <xf numFmtId="0" fontId="34" fillId="0" borderId="16" applyNumberFormat="0" applyFill="0" applyAlignment="0" applyProtection="0"/>
    <xf numFmtId="0" fontId="41" fillId="0" borderId="0" applyNumberFormat="0" applyFill="0" applyBorder="0" applyAlignment="0" applyProtection="0"/>
    <xf numFmtId="0" fontId="80" fillId="0" borderId="17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</cellStyleXfs>
  <cellXfs count="364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4" fontId="7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19" xfId="0" applyFont="1" applyBorder="1" applyAlignment="1">
      <alignment horizontal="center" vertical="center" wrapText="1"/>
    </xf>
    <xf numFmtId="170" fontId="8" fillId="0" borderId="0" xfId="703" applyNumberFormat="1" applyFont="1" applyAlignment="1">
      <alignment horizontal="center"/>
    </xf>
    <xf numFmtId="44" fontId="8" fillId="0" borderId="0" xfId="0" applyNumberFormat="1" applyFont="1" applyAlignment="1">
      <alignment horizontal="center"/>
    </xf>
    <xf numFmtId="0" fontId="81" fillId="0" borderId="0" xfId="0" applyFont="1" applyAlignment="1">
      <alignment horizontal="center"/>
    </xf>
    <xf numFmtId="4" fontId="81" fillId="0" borderId="0" xfId="0" applyNumberFormat="1" applyFont="1" applyAlignment="1">
      <alignment horizontal="center"/>
    </xf>
    <xf numFmtId="10" fontId="8" fillId="0" borderId="0" xfId="703" applyNumberFormat="1" applyFont="1" applyAlignment="1">
      <alignment horizontal="center"/>
    </xf>
    <xf numFmtId="3" fontId="82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168" fontId="63" fillId="0" borderId="0" xfId="85" applyNumberFormat="1" applyFont="1" applyAlignment="1">
      <alignment vertical="center"/>
    </xf>
    <xf numFmtId="4" fontId="83" fillId="0" borderId="0" xfId="0" applyNumberFormat="1" applyFont="1" applyBorder="1" applyAlignment="1">
      <alignment/>
    </xf>
    <xf numFmtId="4" fontId="81" fillId="0" borderId="0" xfId="0" applyNumberFormat="1" applyFont="1" applyBorder="1" applyAlignment="1">
      <alignment horizontal="center"/>
    </xf>
    <xf numFmtId="0" fontId="81" fillId="0" borderId="0" xfId="0" applyFont="1" applyBorder="1" applyAlignment="1">
      <alignment horizontal="center"/>
    </xf>
    <xf numFmtId="4" fontId="84" fillId="0" borderId="0" xfId="0" applyNumberFormat="1" applyFont="1" applyAlignment="1">
      <alignment horizontal="center" vertical="center"/>
    </xf>
    <xf numFmtId="0" fontId="80" fillId="0" borderId="0" xfId="0" applyFont="1" applyAlignment="1">
      <alignment/>
    </xf>
    <xf numFmtId="0" fontId="85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19" xfId="0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horizontal="center" vertical="center" wrapText="1"/>
    </xf>
    <xf numFmtId="0" fontId="0" fillId="0" borderId="19" xfId="0" applyFont="1" applyBorder="1" applyAlignment="1">
      <alignment vertical="center" wrapText="1"/>
    </xf>
    <xf numFmtId="3" fontId="0" fillId="0" borderId="19" xfId="0" applyNumberFormat="1" applyFont="1" applyBorder="1" applyAlignment="1">
      <alignment/>
    </xf>
    <xf numFmtId="3" fontId="0" fillId="0" borderId="0" xfId="0" applyNumberFormat="1" applyAlignment="1">
      <alignment/>
    </xf>
    <xf numFmtId="3" fontId="7" fillId="0" borderId="0" xfId="0" applyNumberFormat="1" applyFont="1" applyBorder="1" applyAlignment="1">
      <alignment/>
    </xf>
    <xf numFmtId="0" fontId="4" fillId="53" borderId="19" xfId="0" applyFont="1" applyFill="1" applyBorder="1" applyAlignment="1">
      <alignment/>
    </xf>
    <xf numFmtId="3" fontId="4" fillId="53" borderId="19" xfId="0" applyNumberFormat="1" applyFont="1" applyFill="1" applyBorder="1" applyAlignment="1">
      <alignment/>
    </xf>
    <xf numFmtId="0" fontId="86" fillId="0" borderId="0" xfId="0" applyFont="1" applyAlignment="1">
      <alignment/>
    </xf>
    <xf numFmtId="0" fontId="87" fillId="0" borderId="0" xfId="0" applyFont="1" applyAlignment="1">
      <alignment/>
    </xf>
    <xf numFmtId="3" fontId="87" fillId="0" borderId="0" xfId="0" applyNumberFormat="1" applyFont="1" applyAlignment="1">
      <alignment/>
    </xf>
    <xf numFmtId="3" fontId="86" fillId="0" borderId="0" xfId="0" applyNumberFormat="1" applyFont="1" applyAlignment="1">
      <alignment/>
    </xf>
    <xf numFmtId="0" fontId="86" fillId="0" borderId="0" xfId="0" applyFont="1" applyFill="1" applyBorder="1" applyAlignment="1">
      <alignment/>
    </xf>
    <xf numFmtId="0" fontId="7" fillId="0" borderId="0" xfId="0" applyFont="1" applyBorder="1" applyAlignment="1">
      <alignment horizontal="left" vertical="center" wrapText="1"/>
    </xf>
    <xf numFmtId="0" fontId="80" fillId="0" borderId="0" xfId="0" applyFont="1" applyBorder="1" applyAlignment="1">
      <alignment/>
    </xf>
    <xf numFmtId="0" fontId="80" fillId="0" borderId="0" xfId="0" applyFont="1" applyBorder="1" applyAlignment="1">
      <alignment horizontal="justify"/>
    </xf>
    <xf numFmtId="0" fontId="4" fillId="53" borderId="19" xfId="0" applyFont="1" applyFill="1" applyBorder="1" applyAlignment="1">
      <alignment horizontal="center" vertical="center" wrapText="1"/>
    </xf>
    <xf numFmtId="0" fontId="88" fillId="53" borderId="19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1" fontId="0" fillId="0" borderId="0" xfId="0" applyNumberFormat="1" applyAlignment="1">
      <alignment/>
    </xf>
    <xf numFmtId="3" fontId="85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3" fontId="0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4" fillId="0" borderId="0" xfId="0" applyFont="1" applyFill="1" applyBorder="1" applyAlignment="1">
      <alignment vertical="center" wrapText="1"/>
    </xf>
    <xf numFmtId="3" fontId="4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4" fontId="89" fillId="0" borderId="0" xfId="586" applyNumberFormat="1" applyFont="1">
      <alignment/>
      <protection/>
    </xf>
    <xf numFmtId="0" fontId="4" fillId="0" borderId="0" xfId="586" applyFont="1" applyAlignment="1">
      <alignment horizontal="center"/>
      <protection/>
    </xf>
    <xf numFmtId="3" fontId="4" fillId="0" borderId="0" xfId="586" applyNumberFormat="1" applyFont="1" applyAlignment="1">
      <alignment horizontal="right"/>
      <protection/>
    </xf>
    <xf numFmtId="0" fontId="5" fillId="0" borderId="0" xfId="586" applyFont="1" applyAlignment="1">
      <alignment horizontal="center"/>
      <protection/>
    </xf>
    <xf numFmtId="171" fontId="90" fillId="0" borderId="0" xfId="95" applyNumberFormat="1" applyFont="1" applyAlignment="1">
      <alignment horizontal="center"/>
    </xf>
    <xf numFmtId="3" fontId="90" fillId="0" borderId="0" xfId="586" applyNumberFormat="1" applyFont="1" applyAlignment="1">
      <alignment horizontal="right"/>
      <protection/>
    </xf>
    <xf numFmtId="4" fontId="90" fillId="0" borderId="0" xfId="586" applyNumberFormat="1" applyFont="1" applyAlignment="1">
      <alignment horizontal="right"/>
      <protection/>
    </xf>
    <xf numFmtId="3" fontId="4" fillId="0" borderId="20" xfId="586" applyNumberFormat="1" applyFont="1" applyFill="1" applyBorder="1">
      <alignment/>
      <protection/>
    </xf>
    <xf numFmtId="176" fontId="15" fillId="0" borderId="21" xfId="704" applyNumberFormat="1" applyFont="1" applyFill="1" applyBorder="1" applyAlignment="1">
      <alignment horizontal="right"/>
    </xf>
    <xf numFmtId="176" fontId="15" fillId="0" borderId="22" xfId="704" applyNumberFormat="1" applyFont="1" applyFill="1" applyBorder="1" applyAlignment="1">
      <alignment horizontal="right"/>
    </xf>
    <xf numFmtId="172" fontId="90" fillId="0" borderId="0" xfId="586" applyNumberFormat="1" applyFont="1" applyAlignment="1">
      <alignment horizontal="right"/>
      <protection/>
    </xf>
    <xf numFmtId="0" fontId="0" fillId="0" borderId="23" xfId="586" applyFont="1" applyFill="1" applyBorder="1" applyAlignment="1">
      <alignment horizontal="left"/>
      <protection/>
    </xf>
    <xf numFmtId="3" fontId="0" fillId="0" borderId="24" xfId="586" applyNumberFormat="1" applyFont="1" applyFill="1" applyBorder="1">
      <alignment/>
      <protection/>
    </xf>
    <xf numFmtId="0" fontId="0" fillId="0" borderId="25" xfId="586" applyFont="1" applyFill="1" applyBorder="1" applyAlignment="1">
      <alignment horizontal="left"/>
      <protection/>
    </xf>
    <xf numFmtId="171" fontId="0" fillId="0" borderId="21" xfId="95" applyNumberFormat="1" applyFont="1" applyFill="1" applyBorder="1" applyAlignment="1">
      <alignment/>
    </xf>
    <xf numFmtId="3" fontId="0" fillId="0" borderId="26" xfId="586" applyNumberFormat="1" applyFont="1" applyFill="1" applyBorder="1">
      <alignment/>
      <protection/>
    </xf>
    <xf numFmtId="0" fontId="0" fillId="0" borderId="23" xfId="586" applyFont="1" applyFill="1" applyBorder="1" applyAlignment="1">
      <alignment horizontal="left" wrapText="1"/>
      <protection/>
    </xf>
    <xf numFmtId="171" fontId="0" fillId="0" borderId="22" xfId="95" applyNumberFormat="1" applyFont="1" applyFill="1" applyBorder="1" applyAlignment="1">
      <alignment/>
    </xf>
    <xf numFmtId="0" fontId="3" fillId="0" borderId="27" xfId="586" applyFont="1" applyFill="1" applyBorder="1" applyAlignment="1">
      <alignment horizontal="center"/>
      <protection/>
    </xf>
    <xf numFmtId="171" fontId="3" fillId="0" borderId="28" xfId="95" applyNumberFormat="1" applyFont="1" applyFill="1" applyBorder="1" applyAlignment="1">
      <alignment/>
    </xf>
    <xf numFmtId="3" fontId="4" fillId="0" borderId="29" xfId="586" applyNumberFormat="1" applyFont="1" applyFill="1" applyBorder="1">
      <alignment/>
      <protection/>
    </xf>
    <xf numFmtId="171" fontId="89" fillId="0" borderId="0" xfId="586" applyNumberFormat="1" applyFont="1" applyFill="1" applyBorder="1">
      <alignment/>
      <protection/>
    </xf>
    <xf numFmtId="3" fontId="89" fillId="0" borderId="0" xfId="586" applyNumberFormat="1" applyFont="1" applyFill="1">
      <alignment/>
      <protection/>
    </xf>
    <xf numFmtId="0" fontId="11" fillId="0" borderId="30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/>
    </xf>
    <xf numFmtId="0" fontId="8" fillId="0" borderId="34" xfId="0" applyFont="1" applyBorder="1" applyAlignment="1">
      <alignment/>
    </xf>
    <xf numFmtId="0" fontId="89" fillId="0" borderId="0" xfId="0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7" fillId="55" borderId="0" xfId="0" applyFont="1" applyFill="1" applyBorder="1" applyAlignment="1">
      <alignment horizontal="left" vertical="center" wrapText="1"/>
    </xf>
    <xf numFmtId="9" fontId="0" fillId="55" borderId="0" xfId="0" applyNumberFormat="1" applyFill="1" applyAlignment="1">
      <alignment/>
    </xf>
    <xf numFmtId="0" fontId="0" fillId="55" borderId="0" xfId="0" applyFill="1" applyAlignment="1">
      <alignment/>
    </xf>
    <xf numFmtId="4" fontId="9" fillId="55" borderId="0" xfId="0" applyNumberFormat="1" applyFont="1" applyFill="1" applyBorder="1" applyAlignment="1">
      <alignment/>
    </xf>
    <xf numFmtId="10" fontId="85" fillId="0" borderId="19" xfId="703" applyNumberFormat="1" applyFont="1" applyBorder="1" applyAlignment="1">
      <alignment horizontal="center"/>
    </xf>
    <xf numFmtId="4" fontId="0" fillId="32" borderId="0" xfId="703" applyNumberFormat="1" applyFont="1" applyFill="1" applyAlignment="1">
      <alignment/>
    </xf>
    <xf numFmtId="4" fontId="7" fillId="32" borderId="0" xfId="0" applyNumberFormat="1" applyFont="1" applyFill="1" applyBorder="1" applyAlignment="1">
      <alignment horizontal="right" vertical="center" wrapText="1"/>
    </xf>
    <xf numFmtId="171" fontId="3" fillId="0" borderId="0" xfId="586" applyNumberFormat="1" applyFont="1" applyBorder="1" applyAlignment="1">
      <alignment horizontal="center"/>
      <protection/>
    </xf>
    <xf numFmtId="3" fontId="5" fillId="0" borderId="0" xfId="586" applyNumberFormat="1" applyFont="1" applyAlignment="1">
      <alignment horizontal="right"/>
      <protection/>
    </xf>
    <xf numFmtId="4" fontId="5" fillId="0" borderId="0" xfId="586" applyNumberFormat="1" applyFont="1" applyAlignment="1">
      <alignment horizontal="right"/>
      <protection/>
    </xf>
    <xf numFmtId="172" fontId="5" fillId="0" borderId="0" xfId="586" applyNumberFormat="1" applyFont="1" applyAlignment="1">
      <alignment horizontal="right"/>
      <protection/>
    </xf>
    <xf numFmtId="4" fontId="85" fillId="0" borderId="0" xfId="0" applyNumberFormat="1" applyFont="1" applyAlignment="1">
      <alignment horizontal="right"/>
    </xf>
    <xf numFmtId="0" fontId="8" fillId="0" borderId="30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4" fontId="0" fillId="0" borderId="0" xfId="0" applyNumberFormat="1" applyFill="1" applyBorder="1" applyAlignment="1">
      <alignment/>
    </xf>
    <xf numFmtId="177" fontId="0" fillId="32" borderId="0" xfId="0" applyNumberFormat="1" applyFill="1" applyAlignment="1">
      <alignment/>
    </xf>
    <xf numFmtId="177" fontId="0" fillId="55" borderId="0" xfId="0" applyNumberFormat="1" applyFill="1" applyAlignment="1">
      <alignment/>
    </xf>
    <xf numFmtId="10" fontId="88" fillId="53" borderId="19" xfId="703" applyNumberFormat="1" applyFont="1" applyFill="1" applyBorder="1" applyAlignment="1">
      <alignment horizontal="center"/>
    </xf>
    <xf numFmtId="4" fontId="7" fillId="0" borderId="0" xfId="0" applyNumberFormat="1" applyFont="1" applyFill="1" applyAlignment="1">
      <alignment/>
    </xf>
    <xf numFmtId="4" fontId="4" fillId="0" borderId="0" xfId="0" applyNumberFormat="1" applyFont="1" applyAlignment="1">
      <alignment/>
    </xf>
    <xf numFmtId="4" fontId="4" fillId="32" borderId="0" xfId="703" applyNumberFormat="1" applyFont="1" applyFill="1" applyAlignment="1">
      <alignment/>
    </xf>
    <xf numFmtId="4" fontId="4" fillId="32" borderId="0" xfId="0" applyNumberFormat="1" applyFont="1" applyFill="1" applyAlignment="1">
      <alignment/>
    </xf>
    <xf numFmtId="49" fontId="0" fillId="0" borderId="0" xfId="0" applyNumberFormat="1" applyFont="1" applyBorder="1" applyAlignment="1">
      <alignment horizontal="right"/>
    </xf>
    <xf numFmtId="0" fontId="8" fillId="0" borderId="36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4" fontId="0" fillId="0" borderId="19" xfId="0" applyNumberFormat="1" applyFont="1" applyFill="1" applyBorder="1" applyAlignment="1">
      <alignment/>
    </xf>
    <xf numFmtId="9" fontId="7" fillId="0" borderId="0" xfId="0" applyNumberFormat="1" applyFont="1" applyFill="1" applyAlignment="1">
      <alignment/>
    </xf>
    <xf numFmtId="9" fontId="9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9" fontId="9" fillId="0" borderId="0" xfId="0" applyNumberFormat="1" applyFont="1" applyFill="1" applyAlignment="1">
      <alignment/>
    </xf>
    <xf numFmtId="171" fontId="0" fillId="0" borderId="28" xfId="95" applyNumberFormat="1" applyFont="1" applyFill="1" applyBorder="1" applyAlignment="1">
      <alignment/>
    </xf>
    <xf numFmtId="173" fontId="0" fillId="0" borderId="24" xfId="97" applyNumberFormat="1" applyFont="1" applyFill="1" applyBorder="1" applyAlignment="1">
      <alignment horizontal="right"/>
    </xf>
    <xf numFmtId="176" fontId="4" fillId="0" borderId="38" xfId="704" applyNumberFormat="1" applyFont="1" applyFill="1" applyBorder="1" applyAlignment="1">
      <alignment horizontal="right" vertical="center"/>
    </xf>
    <xf numFmtId="173" fontId="4" fillId="0" borderId="20" xfId="97" applyNumberFormat="1" applyFont="1" applyFill="1" applyBorder="1" applyAlignment="1">
      <alignment vertical="center"/>
    </xf>
    <xf numFmtId="174" fontId="4" fillId="0" borderId="39" xfId="97" applyNumberFormat="1" applyFont="1" applyFill="1" applyBorder="1" applyAlignment="1">
      <alignment vertical="center"/>
    </xf>
    <xf numFmtId="173" fontId="0" fillId="0" borderId="26" xfId="97" applyNumberFormat="1" applyFont="1" applyFill="1" applyBorder="1" applyAlignment="1">
      <alignment horizontal="right"/>
    </xf>
    <xf numFmtId="173" fontId="4" fillId="0" borderId="40" xfId="97" applyNumberFormat="1" applyFont="1" applyFill="1" applyBorder="1" applyAlignment="1">
      <alignment vertical="center"/>
    </xf>
    <xf numFmtId="3" fontId="0" fillId="0" borderId="41" xfId="0" applyNumberFormat="1" applyFont="1" applyFill="1" applyBorder="1" applyAlignment="1">
      <alignment/>
    </xf>
    <xf numFmtId="3" fontId="9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2" fontId="7" fillId="0" borderId="0" xfId="0" applyNumberFormat="1" applyFont="1" applyAlignment="1">
      <alignment/>
    </xf>
    <xf numFmtId="2" fontId="0" fillId="0" borderId="0" xfId="0" applyNumberFormat="1" applyAlignment="1">
      <alignment/>
    </xf>
    <xf numFmtId="169" fontId="2" fillId="0" borderId="0" xfId="95" applyNumberFormat="1" applyFont="1" applyBorder="1" applyAlignment="1">
      <alignment vertical="center"/>
    </xf>
    <xf numFmtId="167" fontId="3" fillId="0" borderId="0" xfId="95" applyFont="1" applyBorder="1" applyAlignment="1">
      <alignment horizontal="center" vertical="center"/>
    </xf>
    <xf numFmtId="4" fontId="5" fillId="0" borderId="0" xfId="95" applyNumberFormat="1" applyFont="1" applyBorder="1" applyAlignment="1">
      <alignment horizontal="center" vertical="center"/>
    </xf>
    <xf numFmtId="167" fontId="5" fillId="0" borderId="0" xfId="95" applyFont="1" applyBorder="1" applyAlignment="1">
      <alignment horizontal="center" vertical="center"/>
    </xf>
    <xf numFmtId="171" fontId="5" fillId="0" borderId="0" xfId="95" applyNumberFormat="1" applyFont="1" applyAlignment="1">
      <alignment horizontal="center" vertical="center"/>
    </xf>
    <xf numFmtId="167" fontId="2" fillId="0" borderId="0" xfId="95" applyFont="1" applyBorder="1" applyAlignment="1">
      <alignment vertical="center"/>
    </xf>
    <xf numFmtId="167" fontId="21" fillId="0" borderId="0" xfId="95" applyFont="1" applyBorder="1" applyAlignment="1">
      <alignment/>
    </xf>
    <xf numFmtId="167" fontId="2" fillId="0" borderId="0" xfId="95" applyFont="1" applyBorder="1" applyAlignment="1">
      <alignment/>
    </xf>
    <xf numFmtId="167" fontId="5" fillId="0" borderId="0" xfId="95" applyFont="1" applyAlignment="1">
      <alignment/>
    </xf>
    <xf numFmtId="167" fontId="21" fillId="0" borderId="0" xfId="95" applyFont="1" applyAlignment="1">
      <alignment/>
    </xf>
    <xf numFmtId="167" fontId="2" fillId="0" borderId="0" xfId="95" applyFont="1" applyAlignment="1">
      <alignment/>
    </xf>
    <xf numFmtId="167" fontId="0" fillId="0" borderId="0" xfId="95" applyFont="1" applyAlignment="1">
      <alignment/>
    </xf>
    <xf numFmtId="0" fontId="0" fillId="0" borderId="0" xfId="573">
      <alignment/>
      <protection/>
    </xf>
    <xf numFmtId="0" fontId="91" fillId="0" borderId="0" xfId="573" applyFont="1" applyAlignment="1">
      <alignment horizontal="center"/>
      <protection/>
    </xf>
    <xf numFmtId="2" fontId="0" fillId="0" borderId="0" xfId="573" applyNumberFormat="1">
      <alignment/>
      <protection/>
    </xf>
    <xf numFmtId="169" fontId="0" fillId="0" borderId="0" xfId="573" applyNumberFormat="1">
      <alignment/>
      <protection/>
    </xf>
    <xf numFmtId="0" fontId="0" fillId="0" borderId="0" xfId="573" applyFont="1" applyAlignment="1">
      <alignment horizontal="justify" vertical="center"/>
      <protection/>
    </xf>
    <xf numFmtId="0" fontId="12" fillId="0" borderId="0" xfId="573" applyFont="1">
      <alignment/>
      <protection/>
    </xf>
    <xf numFmtId="0" fontId="22" fillId="0" borderId="0" xfId="573" applyFont="1">
      <alignment/>
      <protection/>
    </xf>
    <xf numFmtId="0" fontId="0" fillId="0" borderId="0" xfId="573" applyFont="1">
      <alignment/>
      <protection/>
    </xf>
    <xf numFmtId="167" fontId="22" fillId="0" borderId="0" xfId="95" applyFont="1" applyAlignment="1">
      <alignment horizontal="left"/>
    </xf>
    <xf numFmtId="167" fontId="22" fillId="0" borderId="0" xfId="95" applyFont="1" applyAlignment="1">
      <alignment horizontal="right"/>
    </xf>
    <xf numFmtId="167" fontId="22" fillId="0" borderId="0" xfId="95" applyFont="1" applyAlignment="1">
      <alignment/>
    </xf>
    <xf numFmtId="4" fontId="84" fillId="0" borderId="0" xfId="0" applyNumberFormat="1" applyFont="1" applyFill="1" applyBorder="1" applyAlignment="1">
      <alignment horizontal="center" vertical="center"/>
    </xf>
    <xf numFmtId="3" fontId="7" fillId="0" borderId="0" xfId="0" applyNumberFormat="1" applyFont="1" applyAlignment="1">
      <alignment/>
    </xf>
    <xf numFmtId="3" fontId="24" fillId="0" borderId="0" xfId="553" applyNumberFormat="1" applyFont="1" applyFill="1" applyBorder="1" applyAlignment="1">
      <alignment/>
    </xf>
    <xf numFmtId="4" fontId="24" fillId="0" borderId="0" xfId="558" applyNumberFormat="1" applyFont="1" applyFill="1" applyBorder="1">
      <alignment/>
      <protection/>
    </xf>
    <xf numFmtId="4" fontId="25" fillId="0" borderId="0" xfId="558" applyNumberFormat="1" applyFont="1" applyFill="1" applyBorder="1" applyAlignment="1">
      <alignment horizontal="right"/>
      <protection/>
    </xf>
    <xf numFmtId="4" fontId="25" fillId="0" borderId="0" xfId="558" applyNumberFormat="1" applyFont="1" applyFill="1" applyBorder="1" applyAlignment="1">
      <alignment horizontal="center"/>
      <protection/>
    </xf>
    <xf numFmtId="4" fontId="25" fillId="0" borderId="0" xfId="553" applyNumberFormat="1" applyFont="1" applyFill="1" applyBorder="1" applyAlignment="1">
      <alignment/>
    </xf>
    <xf numFmtId="4" fontId="26" fillId="0" borderId="0" xfId="558" applyNumberFormat="1" applyFont="1" applyFill="1" applyBorder="1" applyAlignment="1">
      <alignment vertical="center"/>
      <protection/>
    </xf>
    <xf numFmtId="0" fontId="0" fillId="0" borderId="0" xfId="0" applyFont="1" applyFill="1" applyBorder="1" applyAlignment="1">
      <alignment/>
    </xf>
    <xf numFmtId="0" fontId="22" fillId="0" borderId="19" xfId="0" applyFont="1" applyBorder="1" applyAlignment="1">
      <alignment horizontal="center"/>
    </xf>
    <xf numFmtId="4" fontId="22" fillId="0" borderId="19" xfId="0" applyNumberFormat="1" applyFont="1" applyBorder="1" applyAlignment="1">
      <alignment horizontal="center"/>
    </xf>
    <xf numFmtId="178" fontId="22" fillId="0" borderId="19" xfId="0" applyNumberFormat="1" applyFont="1" applyBorder="1" applyAlignment="1">
      <alignment horizontal="center"/>
    </xf>
    <xf numFmtId="0" fontId="8" fillId="0" borderId="19" xfId="0" applyFont="1" applyBorder="1" applyAlignment="1">
      <alignment vertical="center" wrapText="1"/>
    </xf>
    <xf numFmtId="0" fontId="11" fillId="0" borderId="19" xfId="0" applyFont="1" applyBorder="1" applyAlignment="1">
      <alignment vertical="center" wrapText="1"/>
    </xf>
    <xf numFmtId="0" fontId="28" fillId="0" borderId="19" xfId="573" applyFont="1" applyBorder="1" applyAlignment="1">
      <alignment horizontal="left"/>
      <protection/>
    </xf>
    <xf numFmtId="173" fontId="8" fillId="0" borderId="31" xfId="95" applyNumberFormat="1" applyFont="1" applyFill="1" applyBorder="1" applyAlignment="1">
      <alignment horizontal="right"/>
    </xf>
    <xf numFmtId="167" fontId="11" fillId="0" borderId="19" xfId="95" applyFont="1" applyFill="1" applyBorder="1" applyAlignment="1">
      <alignment horizontal="center"/>
    </xf>
    <xf numFmtId="173" fontId="11" fillId="0" borderId="31" xfId="95" applyNumberFormat="1" applyFont="1" applyFill="1" applyBorder="1" applyAlignment="1">
      <alignment horizontal="right"/>
    </xf>
    <xf numFmtId="4" fontId="2" fillId="0" borderId="0" xfId="0" applyNumberFormat="1" applyFont="1" applyAlignment="1">
      <alignment/>
    </xf>
    <xf numFmtId="167" fontId="0" fillId="0" borderId="24" xfId="97" applyNumberFormat="1" applyFont="1" applyFill="1" applyBorder="1" applyAlignment="1">
      <alignment horizontal="right"/>
    </xf>
    <xf numFmtId="167" fontId="4" fillId="0" borderId="20" xfId="97" applyNumberFormat="1" applyFont="1" applyFill="1" applyBorder="1" applyAlignment="1">
      <alignment vertical="center"/>
    </xf>
    <xf numFmtId="0" fontId="4" fillId="0" borderId="0" xfId="698" applyFont="1" applyFill="1" applyBorder="1" applyAlignment="1">
      <alignment horizontal="center" vertical="center" wrapText="1"/>
      <protection/>
    </xf>
    <xf numFmtId="4" fontId="24" fillId="0" borderId="0" xfId="553" applyNumberFormat="1" applyFont="1" applyFill="1" applyBorder="1" applyAlignment="1">
      <alignment/>
    </xf>
    <xf numFmtId="0" fontId="17" fillId="0" borderId="0" xfId="0" applyFont="1" applyAlignment="1">
      <alignment/>
    </xf>
    <xf numFmtId="3" fontId="8" fillId="0" borderId="19" xfId="0" applyNumberFormat="1" applyFont="1" applyFill="1" applyBorder="1" applyAlignment="1">
      <alignment vertical="center"/>
    </xf>
    <xf numFmtId="49" fontId="8" fillId="0" borderId="19" xfId="0" applyNumberFormat="1" applyFont="1" applyBorder="1" applyAlignment="1">
      <alignment horizontal="center" vertical="center"/>
    </xf>
    <xf numFmtId="3" fontId="8" fillId="0" borderId="19" xfId="0" applyNumberFormat="1" applyFont="1" applyBorder="1" applyAlignment="1">
      <alignment vertical="center"/>
    </xf>
    <xf numFmtId="3" fontId="11" fillId="0" borderId="19" xfId="0" applyNumberFormat="1" applyFont="1" applyBorder="1" applyAlignment="1">
      <alignment vertical="center"/>
    </xf>
    <xf numFmtId="49" fontId="11" fillId="0" borderId="19" xfId="0" applyNumberFormat="1" applyFont="1" applyBorder="1" applyAlignment="1">
      <alignment horizontal="center" vertical="center"/>
    </xf>
    <xf numFmtId="3" fontId="8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Fill="1" applyBorder="1" applyAlignment="1">
      <alignment vertical="center"/>
    </xf>
    <xf numFmtId="3" fontId="11" fillId="0" borderId="19" xfId="0" applyNumberFormat="1" applyFont="1" applyFill="1" applyBorder="1" applyAlignment="1">
      <alignment horizontal="center" vertical="center"/>
    </xf>
    <xf numFmtId="169" fontId="8" fillId="0" borderId="31" xfId="345" applyNumberFormat="1" applyFont="1" applyBorder="1" applyAlignment="1">
      <alignment horizontal="right"/>
    </xf>
    <xf numFmtId="169" fontId="11" fillId="0" borderId="31" xfId="345" applyNumberFormat="1" applyFont="1" applyFill="1" applyBorder="1" applyAlignment="1">
      <alignment horizontal="right"/>
    </xf>
    <xf numFmtId="0" fontId="0" fillId="0" borderId="0" xfId="564" applyFont="1">
      <alignment/>
      <protection/>
    </xf>
    <xf numFmtId="0" fontId="22" fillId="0" borderId="0" xfId="564" applyFont="1">
      <alignment/>
      <protection/>
    </xf>
    <xf numFmtId="0" fontId="17" fillId="0" borderId="42" xfId="564" applyFont="1" applyBorder="1">
      <alignment/>
      <protection/>
    </xf>
    <xf numFmtId="167" fontId="17" fillId="0" borderId="42" xfId="95" applyFont="1" applyBorder="1" applyAlignment="1">
      <alignment/>
    </xf>
    <xf numFmtId="167" fontId="17" fillId="0" borderId="43" xfId="95" applyFont="1" applyBorder="1" applyAlignment="1">
      <alignment/>
    </xf>
    <xf numFmtId="167" fontId="0" fillId="0" borderId="0" xfId="564" applyNumberFormat="1" applyFont="1">
      <alignment/>
      <protection/>
    </xf>
    <xf numFmtId="171" fontId="0" fillId="0" borderId="0" xfId="564" applyNumberFormat="1" applyFont="1">
      <alignment/>
      <protection/>
    </xf>
    <xf numFmtId="0" fontId="17" fillId="0" borderId="44" xfId="564" applyFont="1" applyBorder="1">
      <alignment/>
      <protection/>
    </xf>
    <xf numFmtId="167" fontId="17" fillId="0" borderId="44" xfId="95" applyFont="1" applyBorder="1" applyAlignment="1">
      <alignment/>
    </xf>
    <xf numFmtId="0" fontId="5" fillId="0" borderId="0" xfId="564" applyFont="1">
      <alignment/>
      <protection/>
    </xf>
    <xf numFmtId="4" fontId="0" fillId="0" borderId="0" xfId="564" applyNumberFormat="1" applyFont="1">
      <alignment/>
      <protection/>
    </xf>
    <xf numFmtId="0" fontId="8" fillId="0" borderId="32" xfId="564" applyFont="1" applyFill="1" applyBorder="1" applyAlignment="1">
      <alignment horizontal="center" vertical="center"/>
      <protection/>
    </xf>
    <xf numFmtId="0" fontId="8" fillId="0" borderId="19" xfId="564" applyFont="1" applyFill="1" applyBorder="1" applyAlignment="1">
      <alignment horizontal="center" vertical="center" wrapText="1"/>
      <protection/>
    </xf>
    <xf numFmtId="0" fontId="8" fillId="0" borderId="45" xfId="564" applyFont="1" applyFill="1" applyBorder="1" applyAlignment="1">
      <alignment horizontal="center" vertical="center" wrapText="1"/>
      <protection/>
    </xf>
    <xf numFmtId="0" fontId="8" fillId="0" borderId="46" xfId="564" applyFont="1" applyFill="1" applyBorder="1" applyAlignment="1">
      <alignment horizontal="center" vertical="center" wrapText="1"/>
      <protection/>
    </xf>
    <xf numFmtId="0" fontId="8" fillId="0" borderId="47" xfId="564" applyFont="1" applyFill="1" applyBorder="1" applyAlignment="1">
      <alignment horizontal="left" vertical="center"/>
      <protection/>
    </xf>
    <xf numFmtId="4" fontId="8" fillId="0" borderId="48" xfId="564" applyNumberFormat="1" applyFont="1" applyFill="1" applyBorder="1" applyAlignment="1">
      <alignment vertical="center"/>
      <protection/>
    </xf>
    <xf numFmtId="167" fontId="8" fillId="0" borderId="49" xfId="95" applyFont="1" applyFill="1" applyBorder="1" applyAlignment="1">
      <alignment vertical="center"/>
    </xf>
    <xf numFmtId="167" fontId="8" fillId="0" borderId="48" xfId="95" applyFont="1" applyFill="1" applyBorder="1" applyAlignment="1">
      <alignment vertical="center"/>
    </xf>
    <xf numFmtId="169" fontId="8" fillId="0" borderId="42" xfId="95" applyNumberFormat="1" applyFont="1" applyFill="1" applyBorder="1" applyAlignment="1">
      <alignment vertical="center"/>
    </xf>
    <xf numFmtId="167" fontId="8" fillId="0" borderId="50" xfId="95" applyFont="1" applyFill="1" applyBorder="1" applyAlignment="1">
      <alignment vertical="center"/>
    </xf>
    <xf numFmtId="169" fontId="8" fillId="0" borderId="48" xfId="95" applyNumberFormat="1" applyFont="1" applyFill="1" applyBorder="1" applyAlignment="1">
      <alignment horizontal="right" vertical="center"/>
    </xf>
    <xf numFmtId="167" fontId="8" fillId="0" borderId="45" xfId="95" applyFont="1" applyFill="1" applyBorder="1" applyAlignment="1">
      <alignment vertical="center"/>
    </xf>
    <xf numFmtId="171" fontId="8" fillId="0" borderId="46" xfId="95" applyNumberFormat="1" applyFont="1" applyFill="1" applyBorder="1" applyAlignment="1">
      <alignment vertical="center"/>
    </xf>
    <xf numFmtId="0" fontId="0" fillId="0" borderId="0" xfId="564" applyFont="1" applyAlignment="1">
      <alignment vertical="center"/>
      <protection/>
    </xf>
    <xf numFmtId="43" fontId="0" fillId="0" borderId="0" xfId="564" applyNumberFormat="1" applyFont="1" applyAlignment="1">
      <alignment vertical="center"/>
      <protection/>
    </xf>
    <xf numFmtId="0" fontId="11" fillId="0" borderId="51" xfId="564" applyFont="1" applyFill="1" applyBorder="1" applyAlignment="1">
      <alignment vertical="center"/>
      <protection/>
    </xf>
    <xf numFmtId="4" fontId="11" fillId="0" borderId="52" xfId="564" applyNumberFormat="1" applyFont="1" applyFill="1" applyBorder="1" applyAlignment="1">
      <alignment vertical="center"/>
      <protection/>
    </xf>
    <xf numFmtId="4" fontId="11" fillId="0" borderId="53" xfId="564" applyNumberFormat="1" applyFont="1" applyFill="1" applyBorder="1" applyAlignment="1">
      <alignment vertical="center"/>
      <protection/>
    </xf>
    <xf numFmtId="171" fontId="11" fillId="0" borderId="54" xfId="564" applyNumberFormat="1" applyFont="1" applyFill="1" applyBorder="1" applyAlignment="1">
      <alignment vertical="center"/>
      <protection/>
    </xf>
    <xf numFmtId="4" fontId="11" fillId="0" borderId="55" xfId="564" applyNumberFormat="1" applyFont="1" applyFill="1" applyBorder="1" applyAlignment="1">
      <alignment vertical="center"/>
      <protection/>
    </xf>
    <xf numFmtId="171" fontId="11" fillId="0" borderId="52" xfId="564" applyNumberFormat="1" applyFont="1" applyFill="1" applyBorder="1" applyAlignment="1">
      <alignment vertical="center"/>
      <protection/>
    </xf>
    <xf numFmtId="167" fontId="11" fillId="0" borderId="56" xfId="95" applyFont="1" applyFill="1" applyBorder="1" applyAlignment="1">
      <alignment vertical="center"/>
    </xf>
    <xf numFmtId="167" fontId="11" fillId="0" borderId="53" xfId="95" applyFont="1" applyFill="1" applyBorder="1" applyAlignment="1">
      <alignment vertical="center"/>
    </xf>
    <xf numFmtId="171" fontId="11" fillId="0" borderId="57" xfId="95" applyNumberFormat="1" applyFont="1" applyFill="1" applyBorder="1" applyAlignment="1">
      <alignment vertical="center"/>
    </xf>
    <xf numFmtId="0" fontId="4" fillId="0" borderId="0" xfId="564" applyFont="1" applyBorder="1" applyAlignment="1">
      <alignment vertical="center"/>
      <protection/>
    </xf>
    <xf numFmtId="4" fontId="0" fillId="0" borderId="0" xfId="564" applyNumberFormat="1" applyFont="1" applyBorder="1" applyAlignment="1">
      <alignment vertical="center"/>
      <protection/>
    </xf>
    <xf numFmtId="4" fontId="92" fillId="0" borderId="0" xfId="564" applyNumberFormat="1" applyFont="1" applyBorder="1" applyAlignment="1">
      <alignment horizontal="center" vertical="center"/>
      <protection/>
    </xf>
    <xf numFmtId="171" fontId="0" fillId="0" borderId="0" xfId="564" applyNumberFormat="1" applyFont="1" applyBorder="1" applyAlignment="1">
      <alignment vertical="center"/>
      <protection/>
    </xf>
    <xf numFmtId="0" fontId="4" fillId="0" borderId="0" xfId="564" applyFont="1" applyAlignment="1">
      <alignment horizontal="center" vertical="center"/>
      <protection/>
    </xf>
    <xf numFmtId="4" fontId="4" fillId="0" borderId="0" xfId="564" applyNumberFormat="1" applyFont="1" applyBorder="1" applyAlignment="1">
      <alignment horizontal="center" vertical="center"/>
      <protection/>
    </xf>
    <xf numFmtId="171" fontId="4" fillId="0" borderId="0" xfId="564" applyNumberFormat="1" applyFont="1" applyBorder="1" applyAlignment="1">
      <alignment horizontal="center" vertical="center"/>
      <protection/>
    </xf>
    <xf numFmtId="0" fontId="5" fillId="0" borderId="0" xfId="564" applyFont="1" applyAlignment="1">
      <alignment horizontal="center" vertical="center"/>
      <protection/>
    </xf>
    <xf numFmtId="0" fontId="5" fillId="0" borderId="0" xfId="564" applyFont="1" applyBorder="1" applyAlignment="1">
      <alignment horizontal="center" vertical="center"/>
      <protection/>
    </xf>
    <xf numFmtId="4" fontId="93" fillId="0" borderId="0" xfId="95" applyNumberFormat="1" applyFont="1" applyBorder="1" applyAlignment="1">
      <alignment horizontal="right" vertical="center"/>
    </xf>
    <xf numFmtId="167" fontId="93" fillId="0" borderId="0" xfId="95" applyNumberFormat="1" applyFont="1" applyBorder="1" applyAlignment="1">
      <alignment horizontal="center" vertical="center" wrapText="1"/>
    </xf>
    <xf numFmtId="167" fontId="93" fillId="0" borderId="0" xfId="95" applyFont="1" applyBorder="1" applyAlignment="1">
      <alignment horizontal="center" vertical="center"/>
    </xf>
    <xf numFmtId="0" fontId="20" fillId="0" borderId="0" xfId="564" applyFont="1" applyBorder="1" applyAlignment="1">
      <alignment horizontal="center" vertical="center" wrapText="1"/>
      <protection/>
    </xf>
    <xf numFmtId="4" fontId="4" fillId="0" borderId="0" xfId="564" applyNumberFormat="1" applyFont="1" applyBorder="1" applyAlignment="1">
      <alignment vertical="center"/>
      <protection/>
    </xf>
    <xf numFmtId="4" fontId="4" fillId="0" borderId="0" xfId="564" applyNumberFormat="1" applyFont="1" applyBorder="1" applyAlignment="1">
      <alignment horizontal="right" vertical="center"/>
      <protection/>
    </xf>
    <xf numFmtId="10" fontId="4" fillId="0" borderId="0" xfId="564" applyNumberFormat="1" applyFont="1" applyBorder="1" applyAlignment="1">
      <alignment horizontal="right" vertical="center"/>
      <protection/>
    </xf>
    <xf numFmtId="4" fontId="3" fillId="0" borderId="0" xfId="564" applyNumberFormat="1" applyFont="1" applyBorder="1" applyAlignment="1">
      <alignment vertical="center"/>
      <protection/>
    </xf>
    <xf numFmtId="4" fontId="8" fillId="0" borderId="0" xfId="564" applyNumberFormat="1" applyFont="1" applyBorder="1" applyAlignment="1">
      <alignment vertical="center"/>
      <protection/>
    </xf>
    <xf numFmtId="43" fontId="11" fillId="0" borderId="0" xfId="564" applyNumberFormat="1" applyFont="1">
      <alignment/>
      <protection/>
    </xf>
    <xf numFmtId="0" fontId="7" fillId="0" borderId="0" xfId="564" applyFont="1">
      <alignment/>
      <protection/>
    </xf>
    <xf numFmtId="167" fontId="0" fillId="0" borderId="0" xfId="95" applyFont="1" applyAlignment="1">
      <alignment vertical="center"/>
    </xf>
    <xf numFmtId="43" fontId="94" fillId="0" borderId="0" xfId="564" applyNumberFormat="1" applyFont="1">
      <alignment/>
      <protection/>
    </xf>
    <xf numFmtId="0" fontId="0" fillId="0" borderId="0" xfId="564">
      <alignment/>
      <protection/>
    </xf>
    <xf numFmtId="0" fontId="15" fillId="0" borderId="0" xfId="564" applyFont="1">
      <alignment/>
      <protection/>
    </xf>
    <xf numFmtId="171" fontId="15" fillId="0" borderId="0" xfId="564" applyNumberFormat="1" applyFont="1">
      <alignment/>
      <protection/>
    </xf>
    <xf numFmtId="176" fontId="0" fillId="0" borderId="0" xfId="703" applyNumberFormat="1" applyFont="1" applyAlignment="1">
      <alignment/>
    </xf>
    <xf numFmtId="49" fontId="18" fillId="0" borderId="0" xfId="564" applyNumberFormat="1" applyFont="1" applyAlignment="1">
      <alignment vertical="center" wrapText="1"/>
      <protection/>
    </xf>
    <xf numFmtId="0" fontId="8" fillId="0" borderId="19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/>
    </xf>
    <xf numFmtId="3" fontId="8" fillId="0" borderId="19" xfId="0" applyNumberFormat="1" applyFont="1" applyFill="1" applyBorder="1" applyAlignment="1">
      <alignment horizontal="center" vertical="center"/>
    </xf>
    <xf numFmtId="0" fontId="8" fillId="0" borderId="32" xfId="573" applyFont="1" applyFill="1" applyBorder="1" applyAlignment="1">
      <alignment horizontal="center" vertical="center" wrapText="1"/>
      <protection/>
    </xf>
    <xf numFmtId="0" fontId="8" fillId="0" borderId="37" xfId="573" applyFont="1" applyFill="1" applyBorder="1" applyAlignment="1">
      <alignment horizontal="center" vertical="center" wrapText="1"/>
      <protection/>
    </xf>
    <xf numFmtId="3" fontId="4" fillId="0" borderId="0" xfId="586" applyNumberFormat="1" applyFont="1" applyFill="1" applyAlignment="1">
      <alignment horizontal="right"/>
      <protection/>
    </xf>
    <xf numFmtId="3" fontId="5" fillId="0" borderId="0" xfId="586" applyNumberFormat="1" applyFont="1" applyFill="1" applyAlignment="1">
      <alignment horizontal="right"/>
      <protection/>
    </xf>
    <xf numFmtId="3" fontId="4" fillId="0" borderId="0" xfId="586" applyNumberFormat="1" applyFont="1" applyFill="1" applyBorder="1">
      <alignment/>
      <protection/>
    </xf>
    <xf numFmtId="4" fontId="4" fillId="0" borderId="0" xfId="586" applyNumberFormat="1" applyFont="1" applyFill="1" applyBorder="1">
      <alignment/>
      <protection/>
    </xf>
    <xf numFmtId="171" fontId="3" fillId="0" borderId="30" xfId="586" applyNumberFormat="1" applyFont="1" applyFill="1" applyBorder="1" applyAlignment="1">
      <alignment horizontal="center" vertical="center" wrapText="1"/>
      <protection/>
    </xf>
    <xf numFmtId="4" fontId="3" fillId="0" borderId="30" xfId="586" applyNumberFormat="1" applyFont="1" applyFill="1" applyBorder="1" applyAlignment="1">
      <alignment horizontal="center" vertical="center" wrapText="1"/>
      <protection/>
    </xf>
    <xf numFmtId="0" fontId="0" fillId="0" borderId="32" xfId="0" applyFill="1" applyBorder="1" applyAlignment="1">
      <alignment horizontal="center" vertical="top" wrapText="1"/>
    </xf>
    <xf numFmtId="0" fontId="0" fillId="0" borderId="32" xfId="0" applyFill="1" applyBorder="1" applyAlignment="1">
      <alignment horizontal="center" vertical="center" wrapText="1"/>
    </xf>
    <xf numFmtId="0" fontId="4" fillId="0" borderId="30" xfId="698" applyFont="1" applyFill="1" applyBorder="1" applyAlignment="1">
      <alignment horizontal="center" vertical="center" wrapText="1"/>
      <protection/>
    </xf>
    <xf numFmtId="0" fontId="0" fillId="0" borderId="37" xfId="698" applyFont="1" applyFill="1" applyBorder="1" applyAlignment="1">
      <alignment horizontal="center" vertical="top" wrapText="1"/>
      <protection/>
    </xf>
    <xf numFmtId="0" fontId="0" fillId="0" borderId="32" xfId="698" applyFont="1" applyFill="1" applyBorder="1" applyAlignment="1">
      <alignment horizontal="center" vertical="top" wrapText="1"/>
      <protection/>
    </xf>
    <xf numFmtId="0" fontId="0" fillId="0" borderId="34" xfId="0" applyFill="1" applyBorder="1" applyAlignment="1">
      <alignment horizontal="center" vertical="top" wrapText="1"/>
    </xf>
    <xf numFmtId="0" fontId="88" fillId="0" borderId="32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top" wrapText="1"/>
    </xf>
    <xf numFmtId="171" fontId="3" fillId="0" borderId="35" xfId="586" applyNumberFormat="1" applyFont="1" applyFill="1" applyBorder="1" applyAlignment="1">
      <alignment horizontal="center" vertical="center" wrapText="1"/>
      <protection/>
    </xf>
    <xf numFmtId="4" fontId="3" fillId="0" borderId="35" xfId="586" applyNumberFormat="1" applyFont="1" applyFill="1" applyBorder="1" applyAlignment="1">
      <alignment horizontal="center" vertical="center" wrapText="1"/>
      <protection/>
    </xf>
    <xf numFmtId="4" fontId="3" fillId="0" borderId="58" xfId="586" applyNumberFormat="1" applyFont="1" applyFill="1" applyBorder="1" applyAlignment="1">
      <alignment horizontal="center" vertical="center" wrapText="1"/>
      <protection/>
    </xf>
    <xf numFmtId="0" fontId="0" fillId="0" borderId="34" xfId="0" applyFont="1" applyFill="1" applyBorder="1" applyAlignment="1">
      <alignment horizontal="center" vertical="top" wrapText="1"/>
    </xf>
    <xf numFmtId="3" fontId="0" fillId="0" borderId="33" xfId="586" applyNumberFormat="1" applyFont="1" applyFill="1" applyBorder="1">
      <alignment/>
      <protection/>
    </xf>
    <xf numFmtId="3" fontId="0" fillId="0" borderId="59" xfId="586" applyNumberFormat="1" applyFont="1" applyFill="1" applyBorder="1">
      <alignment/>
      <protection/>
    </xf>
    <xf numFmtId="3" fontId="4" fillId="0" borderId="59" xfId="586" applyNumberFormat="1" applyFont="1" applyFill="1" applyBorder="1">
      <alignment/>
      <protection/>
    </xf>
    <xf numFmtId="49" fontId="4" fillId="0" borderId="37" xfId="699" applyNumberFormat="1" applyFont="1" applyFill="1" applyBorder="1" applyAlignment="1">
      <alignment horizontal="center" vertical="center" wrapText="1"/>
      <protection/>
    </xf>
    <xf numFmtId="0" fontId="0" fillId="0" borderId="26" xfId="699" applyFont="1" applyFill="1" applyBorder="1" applyAlignment="1">
      <alignment vertical="center"/>
      <protection/>
    </xf>
    <xf numFmtId="0" fontId="0" fillId="0" borderId="26" xfId="586" applyFont="1" applyFill="1" applyBorder="1" applyAlignment="1">
      <alignment horizontal="left"/>
      <protection/>
    </xf>
    <xf numFmtId="0" fontId="4" fillId="0" borderId="40" xfId="699" applyFont="1" applyFill="1" applyBorder="1" applyAlignment="1">
      <alignment horizontal="center" vertical="center"/>
      <protection/>
    </xf>
    <xf numFmtId="0" fontId="0" fillId="0" borderId="33" xfId="586" applyFont="1" applyFill="1" applyBorder="1" applyAlignment="1">
      <alignment horizontal="left"/>
      <protection/>
    </xf>
    <xf numFmtId="3" fontId="0" fillId="0" borderId="35" xfId="586" applyNumberFormat="1" applyFont="1" applyFill="1" applyBorder="1">
      <alignment/>
      <protection/>
    </xf>
    <xf numFmtId="0" fontId="0" fillId="0" borderId="33" xfId="586" applyFont="1" applyFill="1" applyBorder="1" applyAlignment="1">
      <alignment horizontal="left" wrapText="1"/>
      <protection/>
    </xf>
    <xf numFmtId="0" fontId="0" fillId="0" borderId="34" xfId="586" applyFont="1" applyFill="1" applyBorder="1" applyAlignment="1">
      <alignment horizontal="left"/>
      <protection/>
    </xf>
    <xf numFmtId="3" fontId="0" fillId="0" borderId="32" xfId="586" applyNumberFormat="1" applyFont="1" applyFill="1" applyBorder="1">
      <alignment/>
      <protection/>
    </xf>
    <xf numFmtId="0" fontId="3" fillId="0" borderId="34" xfId="586" applyFont="1" applyFill="1" applyBorder="1" applyAlignment="1">
      <alignment horizontal="center"/>
      <protection/>
    </xf>
    <xf numFmtId="171" fontId="3" fillId="0" borderId="22" xfId="95" applyNumberFormat="1" applyFont="1" applyFill="1" applyBorder="1" applyAlignment="1">
      <alignment/>
    </xf>
    <xf numFmtId="3" fontId="4" fillId="0" borderId="60" xfId="586" applyNumberFormat="1" applyFont="1" applyFill="1" applyBorder="1">
      <alignment/>
      <protection/>
    </xf>
    <xf numFmtId="3" fontId="4" fillId="0" borderId="32" xfId="586" applyNumberFormat="1" applyFont="1" applyFill="1" applyBorder="1">
      <alignment/>
      <protection/>
    </xf>
    <xf numFmtId="171" fontId="3" fillId="0" borderId="61" xfId="586" applyNumberFormat="1" applyFont="1" applyFill="1" applyBorder="1" applyAlignment="1">
      <alignment horizontal="center" vertical="center" wrapText="1"/>
      <protection/>
    </xf>
    <xf numFmtId="0" fontId="0" fillId="0" borderId="37" xfId="0" applyFill="1" applyBorder="1" applyAlignment="1">
      <alignment horizontal="center" vertical="top" wrapText="1"/>
    </xf>
    <xf numFmtId="3" fontId="0" fillId="0" borderId="62" xfId="97" applyNumberFormat="1" applyFont="1" applyFill="1" applyBorder="1" applyAlignment="1">
      <alignment horizontal="right" vertical="center" wrapText="1"/>
    </xf>
    <xf numFmtId="3" fontId="0" fillId="0" borderId="63" xfId="97" applyNumberFormat="1" applyFont="1" applyFill="1" applyBorder="1" applyAlignment="1">
      <alignment horizontal="right" vertical="center" wrapText="1"/>
    </xf>
    <xf numFmtId="3" fontId="0" fillId="0" borderId="64" xfId="97" applyNumberFormat="1" applyFont="1" applyFill="1" applyBorder="1" applyAlignment="1">
      <alignment horizontal="right" vertical="center" wrapText="1"/>
    </xf>
    <xf numFmtId="0" fontId="22" fillId="0" borderId="19" xfId="0" applyFont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 wrapText="1"/>
    </xf>
    <xf numFmtId="4" fontId="84" fillId="0" borderId="0" xfId="0" applyNumberFormat="1" applyFont="1" applyFill="1" applyBorder="1" applyAlignment="1">
      <alignment horizontal="center" vertical="center"/>
    </xf>
    <xf numFmtId="4" fontId="95" fillId="0" borderId="0" xfId="0" applyNumberFormat="1" applyFont="1" applyAlignment="1">
      <alignment horizontal="center" vertical="center" wrapText="1"/>
    </xf>
    <xf numFmtId="0" fontId="12" fillId="0" borderId="65" xfId="0" applyFont="1" applyBorder="1" applyAlignment="1">
      <alignment horizontal="center" vertical="center"/>
    </xf>
    <xf numFmtId="4" fontId="84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 wrapText="1"/>
    </xf>
    <xf numFmtId="0" fontId="4" fillId="0" borderId="58" xfId="0" applyFont="1" applyFill="1" applyBorder="1" applyAlignment="1">
      <alignment horizontal="center" vertical="center" wrapText="1"/>
    </xf>
    <xf numFmtId="0" fontId="0" fillId="0" borderId="61" xfId="0" applyFill="1" applyBorder="1" applyAlignment="1">
      <alignment vertical="center" wrapText="1"/>
    </xf>
    <xf numFmtId="0" fontId="4" fillId="0" borderId="30" xfId="586" applyFont="1" applyFill="1" applyBorder="1" applyAlignment="1">
      <alignment horizontal="center" wrapText="1"/>
      <protection/>
    </xf>
    <xf numFmtId="0" fontId="4" fillId="0" borderId="35" xfId="586" applyFont="1" applyFill="1" applyBorder="1" applyAlignment="1">
      <alignment horizontal="center" wrapText="1"/>
      <protection/>
    </xf>
    <xf numFmtId="4" fontId="4" fillId="0" borderId="58" xfId="586" applyNumberFormat="1" applyFont="1" applyFill="1" applyBorder="1" applyAlignment="1">
      <alignment horizontal="center" vertical="center" wrapText="1"/>
      <protection/>
    </xf>
    <xf numFmtId="0" fontId="0" fillId="0" borderId="61" xfId="0" applyFill="1" applyBorder="1" applyAlignment="1">
      <alignment horizontal="center" wrapText="1"/>
    </xf>
    <xf numFmtId="0" fontId="4" fillId="0" borderId="58" xfId="572" applyNumberFormat="1" applyFont="1" applyFill="1" applyBorder="1" applyAlignment="1">
      <alignment horizontal="center" vertical="center" wrapText="1"/>
      <protection/>
    </xf>
    <xf numFmtId="0" fontId="0" fillId="0" borderId="61" xfId="0" applyFill="1" applyBorder="1" applyAlignment="1">
      <alignment wrapText="1"/>
    </xf>
    <xf numFmtId="0" fontId="0" fillId="0" borderId="66" xfId="0" applyFill="1" applyBorder="1" applyAlignment="1">
      <alignment horizontal="center" wrapText="1"/>
    </xf>
    <xf numFmtId="0" fontId="0" fillId="0" borderId="35" xfId="0" applyFill="1" applyBorder="1" applyAlignment="1">
      <alignment horizontal="center" wrapText="1"/>
    </xf>
    <xf numFmtId="0" fontId="4" fillId="0" borderId="67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4" fillId="0" borderId="66" xfId="0" applyFont="1" applyFill="1" applyBorder="1" applyAlignment="1">
      <alignment horizontal="center" vertical="center" wrapText="1"/>
    </xf>
    <xf numFmtId="49" fontId="4" fillId="0" borderId="61" xfId="699" applyNumberFormat="1" applyFont="1" applyFill="1" applyBorder="1" applyAlignment="1">
      <alignment horizontal="center" wrapText="1"/>
      <protection/>
    </xf>
    <xf numFmtId="49" fontId="4" fillId="0" borderId="36" xfId="699" applyNumberFormat="1" applyFont="1" applyFill="1" applyBorder="1" applyAlignment="1">
      <alignment horizontal="center" wrapText="1"/>
      <protection/>
    </xf>
    <xf numFmtId="0" fontId="4" fillId="0" borderId="30" xfId="698" applyFont="1" applyFill="1" applyBorder="1" applyAlignment="1">
      <alignment horizontal="center" wrapText="1"/>
      <protection/>
    </xf>
    <xf numFmtId="0" fontId="4" fillId="0" borderId="35" xfId="698" applyFont="1" applyFill="1" applyBorder="1" applyAlignment="1">
      <alignment horizontal="center" wrapText="1"/>
      <protection/>
    </xf>
    <xf numFmtId="0" fontId="4" fillId="0" borderId="67" xfId="699" applyFont="1" applyFill="1" applyBorder="1" applyAlignment="1">
      <alignment horizontal="center" vertical="center"/>
      <protection/>
    </xf>
    <xf numFmtId="0" fontId="4" fillId="0" borderId="68" xfId="699" applyFont="1" applyFill="1" applyBorder="1" applyAlignment="1">
      <alignment horizontal="center" vertical="center"/>
      <protection/>
    </xf>
    <xf numFmtId="0" fontId="4" fillId="0" borderId="31" xfId="699" applyFont="1" applyFill="1" applyBorder="1" applyAlignment="1">
      <alignment horizontal="center" vertical="center"/>
      <protection/>
    </xf>
    <xf numFmtId="0" fontId="88" fillId="0" borderId="30" xfId="0" applyFont="1" applyFill="1" applyBorder="1" applyAlignment="1">
      <alignment horizontal="center" wrapText="1"/>
    </xf>
    <xf numFmtId="0" fontId="12" fillId="0" borderId="65" xfId="0" applyFont="1" applyBorder="1" applyAlignment="1">
      <alignment horizontal="center" vertical="center" wrapText="1"/>
    </xf>
    <xf numFmtId="0" fontId="11" fillId="0" borderId="69" xfId="564" applyFont="1" applyFill="1" applyBorder="1" applyAlignment="1">
      <alignment horizontal="center" vertical="center" wrapText="1"/>
      <protection/>
    </xf>
    <xf numFmtId="0" fontId="11" fillId="0" borderId="46" xfId="564" applyFont="1" applyFill="1" applyBorder="1" applyAlignment="1">
      <alignment horizontal="center" vertical="center" wrapText="1"/>
      <protection/>
    </xf>
    <xf numFmtId="0" fontId="11" fillId="0" borderId="48" xfId="564" applyFont="1" applyFill="1" applyBorder="1" applyAlignment="1">
      <alignment horizontal="center" vertical="center" wrapText="1"/>
      <protection/>
    </xf>
    <xf numFmtId="0" fontId="11" fillId="0" borderId="49" xfId="564" applyFont="1" applyFill="1" applyBorder="1" applyAlignment="1">
      <alignment horizontal="center" vertical="center" wrapText="1"/>
      <protection/>
    </xf>
    <xf numFmtId="0" fontId="11" fillId="0" borderId="42" xfId="564" applyFont="1" applyFill="1" applyBorder="1" applyAlignment="1">
      <alignment horizontal="center" vertical="center" wrapText="1"/>
      <protection/>
    </xf>
    <xf numFmtId="0" fontId="11" fillId="0" borderId="49" xfId="564" applyFont="1" applyFill="1" applyBorder="1" applyAlignment="1">
      <alignment horizontal="center" vertical="center"/>
      <protection/>
    </xf>
    <xf numFmtId="49" fontId="18" fillId="0" borderId="0" xfId="564" applyNumberFormat="1" applyFont="1" applyAlignment="1">
      <alignment horizontal="center" vertical="center" wrapText="1"/>
      <protection/>
    </xf>
    <xf numFmtId="0" fontId="18" fillId="0" borderId="0" xfId="564" applyFont="1" applyAlignment="1">
      <alignment horizontal="center"/>
      <protection/>
    </xf>
    <xf numFmtId="0" fontId="11" fillId="0" borderId="58" xfId="564" applyFont="1" applyFill="1" applyBorder="1" applyAlignment="1">
      <alignment horizontal="center" vertical="center"/>
      <protection/>
    </xf>
    <xf numFmtId="0" fontId="11" fillId="0" borderId="33" xfId="564" applyFont="1" applyFill="1" applyBorder="1" applyAlignment="1">
      <alignment horizontal="center" vertical="center"/>
      <protection/>
    </xf>
    <xf numFmtId="0" fontId="11" fillId="0" borderId="70" xfId="564" applyFont="1" applyFill="1" applyBorder="1" applyAlignment="1">
      <alignment horizontal="center" vertical="center"/>
      <protection/>
    </xf>
    <xf numFmtId="0" fontId="11" fillId="0" borderId="71" xfId="564" applyFont="1" applyFill="1" applyBorder="1" applyAlignment="1">
      <alignment horizontal="center" vertical="center" wrapText="1"/>
      <protection/>
    </xf>
    <xf numFmtId="0" fontId="11" fillId="0" borderId="72" xfId="564" applyFont="1" applyFill="1" applyBorder="1" applyAlignment="1">
      <alignment horizontal="center" vertical="center" wrapText="1"/>
      <protection/>
    </xf>
    <xf numFmtId="0" fontId="11" fillId="0" borderId="73" xfId="564" applyFont="1" applyFill="1" applyBorder="1" applyAlignment="1">
      <alignment horizontal="center" vertical="center" wrapText="1"/>
      <protection/>
    </xf>
    <xf numFmtId="0" fontId="11" fillId="0" borderId="74" xfId="564" applyFont="1" applyFill="1" applyBorder="1" applyAlignment="1">
      <alignment horizontal="center" vertical="center" wrapText="1"/>
      <protection/>
    </xf>
    <xf numFmtId="0" fontId="11" fillId="0" borderId="50" xfId="564" applyFont="1" applyFill="1" applyBorder="1" applyAlignment="1">
      <alignment horizontal="center" vertical="center" wrapText="1"/>
      <protection/>
    </xf>
    <xf numFmtId="0" fontId="11" fillId="0" borderId="75" xfId="564" applyFont="1" applyFill="1" applyBorder="1" applyAlignment="1">
      <alignment horizontal="center" vertical="center" wrapText="1"/>
      <protection/>
    </xf>
    <xf numFmtId="0" fontId="11" fillId="0" borderId="45" xfId="564" applyFont="1" applyFill="1" applyBorder="1" applyAlignment="1">
      <alignment horizontal="center" vertical="center" wrapText="1"/>
      <protection/>
    </xf>
    <xf numFmtId="0" fontId="11" fillId="0" borderId="76" xfId="564" applyFont="1" applyFill="1" applyBorder="1" applyAlignment="1">
      <alignment horizontal="center" vertical="center" wrapText="1"/>
      <protection/>
    </xf>
    <xf numFmtId="0" fontId="11" fillId="0" borderId="77" xfId="564" applyFont="1" applyFill="1" applyBorder="1" applyAlignment="1">
      <alignment horizontal="center" vertical="center" wrapText="1"/>
      <protection/>
    </xf>
    <xf numFmtId="0" fontId="11" fillId="0" borderId="78" xfId="564" applyFont="1" applyFill="1" applyBorder="1" applyAlignment="1">
      <alignment horizontal="center" vertical="center" wrapText="1"/>
      <protection/>
    </xf>
    <xf numFmtId="0" fontId="27" fillId="0" borderId="65" xfId="573" applyNumberFormat="1" applyFont="1" applyBorder="1" applyAlignment="1">
      <alignment horizontal="center"/>
      <protection/>
    </xf>
    <xf numFmtId="0" fontId="11" fillId="0" borderId="30" xfId="573" applyFont="1" applyFill="1" applyBorder="1" applyAlignment="1">
      <alignment horizontal="center" vertical="center" wrapText="1"/>
      <protection/>
    </xf>
    <xf numFmtId="0" fontId="11" fillId="0" borderId="35" xfId="573" applyFont="1" applyFill="1" applyBorder="1" applyAlignment="1">
      <alignment horizontal="center" vertical="center" wrapText="1"/>
      <protection/>
    </xf>
    <xf numFmtId="0" fontId="11" fillId="0" borderId="32" xfId="573" applyFont="1" applyFill="1" applyBorder="1" applyAlignment="1">
      <alignment horizontal="center" vertical="center" wrapText="1"/>
      <protection/>
    </xf>
  </cellXfs>
  <cellStyles count="886">
    <cellStyle name="Normal" xfId="0"/>
    <cellStyle name="=C:\WINNT\SYSTEM32\COMMAND.COM" xfId="15"/>
    <cellStyle name="20% - Énfasis1" xfId="16"/>
    <cellStyle name="20% - Énfasis1 2" xfId="17"/>
    <cellStyle name="20% - Énfasis2" xfId="18"/>
    <cellStyle name="20% - Énfasis2 2" xfId="19"/>
    <cellStyle name="20% - Énfasis3" xfId="20"/>
    <cellStyle name="20% - Énfasis3 2" xfId="21"/>
    <cellStyle name="20% - Énfasis4" xfId="22"/>
    <cellStyle name="20% - Énfasis4 2" xfId="23"/>
    <cellStyle name="20% - Énfasis5" xfId="24"/>
    <cellStyle name="20% - Énfasis5 2" xfId="25"/>
    <cellStyle name="20% - Énfasis6" xfId="26"/>
    <cellStyle name="20% - Énfasis6 2" xfId="27"/>
    <cellStyle name="40% - Énfasis1" xfId="28"/>
    <cellStyle name="40% - Énfasis1 2" xfId="29"/>
    <cellStyle name="40% - Énfasis2" xfId="30"/>
    <cellStyle name="40% - Énfasis2 2" xfId="31"/>
    <cellStyle name="40% - Énfasis3" xfId="32"/>
    <cellStyle name="40% - Énfasis3 2" xfId="33"/>
    <cellStyle name="40% - Énfasis4" xfId="34"/>
    <cellStyle name="40% - Énfasis4 2" xfId="35"/>
    <cellStyle name="40% - Énfasis5" xfId="36"/>
    <cellStyle name="40% - Énfasis5 2" xfId="37"/>
    <cellStyle name="40% - Énfasis6" xfId="38"/>
    <cellStyle name="40% - Énfasis6 2" xfId="39"/>
    <cellStyle name="60% - Énfasis1" xfId="40"/>
    <cellStyle name="60% - Énfasis1 2" xfId="41"/>
    <cellStyle name="60% - Énfasis2" xfId="42"/>
    <cellStyle name="60% - Énfasis2 2" xfId="43"/>
    <cellStyle name="60% - Énfasis3" xfId="44"/>
    <cellStyle name="60% - Énfasis3 2" xfId="45"/>
    <cellStyle name="60% - Énfasis4" xfId="46"/>
    <cellStyle name="60% - Énfasis4 2" xfId="47"/>
    <cellStyle name="60% - Énfasis5" xfId="48"/>
    <cellStyle name="60% - Énfasis5 2" xfId="49"/>
    <cellStyle name="60% - Énfasis6" xfId="50"/>
    <cellStyle name="60% - Énfasis6 2" xfId="51"/>
    <cellStyle name="Buena" xfId="52"/>
    <cellStyle name="Buena 2" xfId="53"/>
    <cellStyle name="Cálculo" xfId="54"/>
    <cellStyle name="Cálculo 2" xfId="55"/>
    <cellStyle name="Cálculo 2 2" xfId="56"/>
    <cellStyle name="Celda de comprobación" xfId="57"/>
    <cellStyle name="Celda de comprobación 2" xfId="58"/>
    <cellStyle name="Celda vinculada" xfId="59"/>
    <cellStyle name="Celda vinculada 2" xfId="60"/>
    <cellStyle name="Encabezado 1" xfId="61"/>
    <cellStyle name="Encabezado 4" xfId="62"/>
    <cellStyle name="Encabezado 4 2" xfId="63"/>
    <cellStyle name="Énfasis1" xfId="64"/>
    <cellStyle name="Énfasis1 2" xfId="65"/>
    <cellStyle name="Énfasis2" xfId="66"/>
    <cellStyle name="Énfasis2 2" xfId="67"/>
    <cellStyle name="Énfasis3" xfId="68"/>
    <cellStyle name="Énfasis3 2" xfId="69"/>
    <cellStyle name="Énfasis4" xfId="70"/>
    <cellStyle name="Énfasis4 2" xfId="71"/>
    <cellStyle name="Énfasis5" xfId="72"/>
    <cellStyle name="Énfasis5 2" xfId="73"/>
    <cellStyle name="Énfasis6" xfId="74"/>
    <cellStyle name="Énfasis6 2" xfId="75"/>
    <cellStyle name="Entrada" xfId="76"/>
    <cellStyle name="Entrada 2" xfId="77"/>
    <cellStyle name="Entrada 2 2" xfId="78"/>
    <cellStyle name="Euro" xfId="79"/>
    <cellStyle name="Euro 2" xfId="80"/>
    <cellStyle name="Hyperlink" xfId="81"/>
    <cellStyle name="Followed Hyperlink" xfId="82"/>
    <cellStyle name="Incorrecto" xfId="83"/>
    <cellStyle name="Incorrecto 2" xfId="84"/>
    <cellStyle name="Comma" xfId="85"/>
    <cellStyle name="Comma [0]" xfId="86"/>
    <cellStyle name="Millares [0] 2" xfId="87"/>
    <cellStyle name="Millares [0] 3" xfId="88"/>
    <cellStyle name="Millares 10" xfId="89"/>
    <cellStyle name="Millares 11" xfId="90"/>
    <cellStyle name="Millares 12" xfId="91"/>
    <cellStyle name="Millares 12 2" xfId="92"/>
    <cellStyle name="Millares 2" xfId="93"/>
    <cellStyle name="Millares 2 10" xfId="94"/>
    <cellStyle name="Millares 2 2" xfId="95"/>
    <cellStyle name="Millares 2 2 2" xfId="96"/>
    <cellStyle name="Millares 2 3" xfId="97"/>
    <cellStyle name="Millares 2 3 2" xfId="98"/>
    <cellStyle name="Millares 2 3 2 2" xfId="99"/>
    <cellStyle name="Millares 2 3 2 2 2" xfId="100"/>
    <cellStyle name="Millares 2 3 2 2 3" xfId="101"/>
    <cellStyle name="Millares 2 3 2 3" xfId="102"/>
    <cellStyle name="Millares 2 3 2 4" xfId="103"/>
    <cellStyle name="Millares 2 3 3" xfId="104"/>
    <cellStyle name="Millares 2 3 3 2" xfId="105"/>
    <cellStyle name="Millares 2 3 3 2 2" xfId="106"/>
    <cellStyle name="Millares 2 3 3 2 3" xfId="107"/>
    <cellStyle name="Millares 2 3 3 3" xfId="108"/>
    <cellStyle name="Millares 2 3 3 4" xfId="109"/>
    <cellStyle name="Millares 2 3 4" xfId="110"/>
    <cellStyle name="Millares 2 3 4 2" xfId="111"/>
    <cellStyle name="Millares 2 3 4 3" xfId="112"/>
    <cellStyle name="Millares 2 3 5" xfId="113"/>
    <cellStyle name="Millares 2 3 6" xfId="114"/>
    <cellStyle name="Millares 2 4" xfId="115"/>
    <cellStyle name="Millares 2 4 2" xfId="116"/>
    <cellStyle name="Millares 2 4 2 2" xfId="117"/>
    <cellStyle name="Millares 2 4 2 3" xfId="118"/>
    <cellStyle name="Millares 2 4 3" xfId="119"/>
    <cellStyle name="Millares 2 4 4" xfId="120"/>
    <cellStyle name="Millares 2 5" xfId="121"/>
    <cellStyle name="Millares 2 5 2" xfId="122"/>
    <cellStyle name="Millares 2 5 2 2" xfId="123"/>
    <cellStyle name="Millares 2 5 2 3" xfId="124"/>
    <cellStyle name="Millares 2 5 3" xfId="125"/>
    <cellStyle name="Millares 2 5 4" xfId="126"/>
    <cellStyle name="Millares 2 6" xfId="127"/>
    <cellStyle name="Millares 2 6 10" xfId="128"/>
    <cellStyle name="Millares 2 6 10 2" xfId="129"/>
    <cellStyle name="Millares 2 6 10 2 2" xfId="130"/>
    <cellStyle name="Millares 2 6 10 2 2 2" xfId="131"/>
    <cellStyle name="Millares 2 6 10 2 2 2 2" xfId="132"/>
    <cellStyle name="Millares 2 6 10 2 2 2 3" xfId="133"/>
    <cellStyle name="Millares 2 6 10 2 2 3" xfId="134"/>
    <cellStyle name="Millares 2 6 10 2 2 4" xfId="135"/>
    <cellStyle name="Millares 2 6 10 2 3" xfId="136"/>
    <cellStyle name="Millares 2 6 10 2 4" xfId="137"/>
    <cellStyle name="Millares 2 6 10 3" xfId="138"/>
    <cellStyle name="Millares 2 6 10 3 2" xfId="139"/>
    <cellStyle name="Millares 2 6 10 3 2 2" xfId="140"/>
    <cellStyle name="Millares 2 6 10 3 2 3" xfId="141"/>
    <cellStyle name="Millares 2 6 10 3 3" xfId="142"/>
    <cellStyle name="Millares 2 6 10 3 4" xfId="143"/>
    <cellStyle name="Millares 2 6 10 4" xfId="144"/>
    <cellStyle name="Millares 2 6 10 4 2" xfId="145"/>
    <cellStyle name="Millares 2 6 10 4 2 2" xfId="146"/>
    <cellStyle name="Millares 2 6 10 4 2 3" xfId="147"/>
    <cellStyle name="Millares 2 6 10 4 3" xfId="148"/>
    <cellStyle name="Millares 2 6 10 4 3 2" xfId="149"/>
    <cellStyle name="Millares 2 6 10 4 3 2 2" xfId="150"/>
    <cellStyle name="Millares 2 6 10 4 3 2 2 2" xfId="151"/>
    <cellStyle name="Millares 2 6 10 4 3 2 2 3" xfId="152"/>
    <cellStyle name="Millares 2 6 10 4 3 2 3" xfId="153"/>
    <cellStyle name="Millares 2 6 10 4 3 2 4" xfId="154"/>
    <cellStyle name="Millares 2 6 10 4 3 3" xfId="155"/>
    <cellStyle name="Millares 2 6 10 4 3 3 2" xfId="156"/>
    <cellStyle name="Millares 2 6 10 4 3 3 2 2" xfId="157"/>
    <cellStyle name="Millares 2 6 10 4 3 3 2 3" xfId="158"/>
    <cellStyle name="Millares 2 6 10 4 3 3 3" xfId="159"/>
    <cellStyle name="Millares 2 6 10 4 3 3 4" xfId="160"/>
    <cellStyle name="Millares 2 6 10 4 3 4" xfId="161"/>
    <cellStyle name="Millares 2 6 10 4 3 5" xfId="162"/>
    <cellStyle name="Millares 2 6 10 4 4" xfId="163"/>
    <cellStyle name="Millares 2 6 10 4 4 2" xfId="164"/>
    <cellStyle name="Millares 2 6 10 4 4 2 2" xfId="165"/>
    <cellStyle name="Millares 2 6 10 4 4 2 3" xfId="166"/>
    <cellStyle name="Millares 2 6 10 4 4 3" xfId="167"/>
    <cellStyle name="Millares 2 6 10 4 4 4" xfId="168"/>
    <cellStyle name="Millares 2 6 10 4 5" xfId="169"/>
    <cellStyle name="Millares 2 6 10 4 6" xfId="170"/>
    <cellStyle name="Millares 2 6 10 5" xfId="171"/>
    <cellStyle name="Millares 2 6 10 5 2" xfId="172"/>
    <cellStyle name="Millares 2 6 10 5 3" xfId="173"/>
    <cellStyle name="Millares 2 6 10 6" xfId="174"/>
    <cellStyle name="Millares 2 6 10 6 2" xfId="175"/>
    <cellStyle name="Millares 2 6 10 6 2 2" xfId="176"/>
    <cellStyle name="Millares 2 6 10 6 2 3" xfId="177"/>
    <cellStyle name="Millares 2 6 10 6 3" xfId="178"/>
    <cellStyle name="Millares 2 6 10 6 4" xfId="179"/>
    <cellStyle name="Millares 2 6 10 7" xfId="180"/>
    <cellStyle name="Millares 2 6 10 8" xfId="181"/>
    <cellStyle name="Millares 2 6 11" xfId="182"/>
    <cellStyle name="Millares 2 6 11 2" xfId="183"/>
    <cellStyle name="Millares 2 6 11 2 2" xfId="184"/>
    <cellStyle name="Millares 2 6 11 2 3" xfId="185"/>
    <cellStyle name="Millares 2 6 11 3" xfId="186"/>
    <cellStyle name="Millares 2 6 11 4" xfId="187"/>
    <cellStyle name="Millares 2 6 12" xfId="188"/>
    <cellStyle name="Millares 2 6 12 2" xfId="189"/>
    <cellStyle name="Millares 2 6 12 2 2" xfId="190"/>
    <cellStyle name="Millares 2 6 12 2 3" xfId="191"/>
    <cellStyle name="Millares 2 6 12 3" xfId="192"/>
    <cellStyle name="Millares 2 6 12 3 2" xfId="193"/>
    <cellStyle name="Millares 2 6 12 3 2 2" xfId="194"/>
    <cellStyle name="Millares 2 6 12 3 2 2 2" xfId="195"/>
    <cellStyle name="Millares 2 6 12 3 2 2 3" xfId="196"/>
    <cellStyle name="Millares 2 6 12 3 2 3" xfId="197"/>
    <cellStyle name="Millares 2 6 12 3 2 4" xfId="198"/>
    <cellStyle name="Millares 2 6 12 3 3" xfId="199"/>
    <cellStyle name="Millares 2 6 12 3 4" xfId="200"/>
    <cellStyle name="Millares 2 6 12 4" xfId="201"/>
    <cellStyle name="Millares 2 6 12 5" xfId="202"/>
    <cellStyle name="Millares 2 6 13" xfId="203"/>
    <cellStyle name="Millares 2 6 13 2" xfId="204"/>
    <cellStyle name="Millares 2 6 13 3" xfId="205"/>
    <cellStyle name="Millares 2 6 14" xfId="206"/>
    <cellStyle name="Millares 2 6 15" xfId="207"/>
    <cellStyle name="Millares 2 6 2" xfId="208"/>
    <cellStyle name="Millares 2 6 2 2" xfId="209"/>
    <cellStyle name="Millares 2 6 2 2 2" xfId="210"/>
    <cellStyle name="Millares 2 6 2 2 3" xfId="211"/>
    <cellStyle name="Millares 2 6 2 3" xfId="212"/>
    <cellStyle name="Millares 2 6 2 4" xfId="213"/>
    <cellStyle name="Millares 2 6 3" xfId="214"/>
    <cellStyle name="Millares 2 6 3 2" xfId="215"/>
    <cellStyle name="Millares 2 6 3 2 2" xfId="216"/>
    <cellStyle name="Millares 2 6 3 2 2 2" xfId="217"/>
    <cellStyle name="Millares 2 6 3 2 2 3" xfId="218"/>
    <cellStyle name="Millares 2 6 3 2 3" xfId="219"/>
    <cellStyle name="Millares 2 6 3 2 4" xfId="220"/>
    <cellStyle name="Millares 2 6 3 3" xfId="221"/>
    <cellStyle name="Millares 2 6 3 3 2" xfId="222"/>
    <cellStyle name="Millares 2 6 3 3 2 2" xfId="223"/>
    <cellStyle name="Millares 2 6 3 3 2 3" xfId="224"/>
    <cellStyle name="Millares 2 6 3 3 3" xfId="225"/>
    <cellStyle name="Millares 2 6 3 3 4" xfId="226"/>
    <cellStyle name="Millares 2 6 3 4" xfId="227"/>
    <cellStyle name="Millares 2 6 3 4 2" xfId="228"/>
    <cellStyle name="Millares 2 6 3 4 2 2" xfId="229"/>
    <cellStyle name="Millares 2 6 3 4 2 3" xfId="230"/>
    <cellStyle name="Millares 2 6 3 4 3" xfId="231"/>
    <cellStyle name="Millares 2 6 3 4 4" xfId="232"/>
    <cellStyle name="Millares 2 6 3 5" xfId="233"/>
    <cellStyle name="Millares 2 6 3 5 2" xfId="234"/>
    <cellStyle name="Millares 2 6 3 5 2 2" xfId="235"/>
    <cellStyle name="Millares 2 6 3 5 2 3" xfId="236"/>
    <cellStyle name="Millares 2 6 3 5 3" xfId="237"/>
    <cellStyle name="Millares 2 6 3 5 4" xfId="238"/>
    <cellStyle name="Millares 2 6 3 6" xfId="239"/>
    <cellStyle name="Millares 2 6 3 6 2" xfId="240"/>
    <cellStyle name="Millares 2 6 3 6 2 2" xfId="241"/>
    <cellStyle name="Millares 2 6 3 6 2 3" xfId="242"/>
    <cellStyle name="Millares 2 6 3 6 3" xfId="243"/>
    <cellStyle name="Millares 2 6 3 6 4" xfId="244"/>
    <cellStyle name="Millares 2 6 3 7" xfId="245"/>
    <cellStyle name="Millares 2 6 3 7 2" xfId="246"/>
    <cellStyle name="Millares 2 6 3 7 3" xfId="247"/>
    <cellStyle name="Millares 2 6 3 8" xfId="248"/>
    <cellStyle name="Millares 2 6 3 9" xfId="249"/>
    <cellStyle name="Millares 2 6 4" xfId="250"/>
    <cellStyle name="Millares 2 6 4 2" xfId="251"/>
    <cellStyle name="Millares 2 6 4 2 2" xfId="252"/>
    <cellStyle name="Millares 2 6 4 2 3" xfId="253"/>
    <cellStyle name="Millares 2 6 4 3" xfId="254"/>
    <cellStyle name="Millares 2 6 4 4" xfId="255"/>
    <cellStyle name="Millares 2 6 5" xfId="256"/>
    <cellStyle name="Millares 2 6 5 2" xfId="257"/>
    <cellStyle name="Millares 2 6 5 2 2" xfId="258"/>
    <cellStyle name="Millares 2 6 5 2 3" xfId="259"/>
    <cellStyle name="Millares 2 6 5 3" xfId="260"/>
    <cellStyle name="Millares 2 6 5 4" xfId="261"/>
    <cellStyle name="Millares 2 6 6" xfId="262"/>
    <cellStyle name="Millares 2 6 6 2" xfId="263"/>
    <cellStyle name="Millares 2 6 6 2 2" xfId="264"/>
    <cellStyle name="Millares 2 6 6 2 3" xfId="265"/>
    <cellStyle name="Millares 2 6 6 3" xfId="266"/>
    <cellStyle name="Millares 2 6 6 4" xfId="267"/>
    <cellStyle name="Millares 2 6 7" xfId="268"/>
    <cellStyle name="Millares 2 6 7 2" xfId="269"/>
    <cellStyle name="Millares 2 6 7 2 2" xfId="270"/>
    <cellStyle name="Millares 2 6 7 2 3" xfId="271"/>
    <cellStyle name="Millares 2 6 7 3" xfId="272"/>
    <cellStyle name="Millares 2 6 7 4" xfId="273"/>
    <cellStyle name="Millares 2 6 8" xfId="274"/>
    <cellStyle name="Millares 2 6 8 2" xfId="275"/>
    <cellStyle name="Millares 2 6 8 2 2" xfId="276"/>
    <cellStyle name="Millares 2 6 8 2 3" xfId="277"/>
    <cellStyle name="Millares 2 6 8 3" xfId="278"/>
    <cellStyle name="Millares 2 6 8 4" xfId="279"/>
    <cellStyle name="Millares 2 6 9" xfId="280"/>
    <cellStyle name="Millares 2 6 9 2" xfId="281"/>
    <cellStyle name="Millares 2 6 9 2 2" xfId="282"/>
    <cellStyle name="Millares 2 6 9 2 3" xfId="283"/>
    <cellStyle name="Millares 2 6 9 3" xfId="284"/>
    <cellStyle name="Millares 2 6 9 4" xfId="285"/>
    <cellStyle name="Millares 2 7" xfId="286"/>
    <cellStyle name="Millares 2 7 2" xfId="287"/>
    <cellStyle name="Millares 2 7 2 2" xfId="288"/>
    <cellStyle name="Millares 2 7 2 3" xfId="289"/>
    <cellStyle name="Millares 2 7 3" xfId="290"/>
    <cellStyle name="Millares 2 7 4" xfId="291"/>
    <cellStyle name="Millares 2 8" xfId="292"/>
    <cellStyle name="Millares 2 8 2" xfId="293"/>
    <cellStyle name="Millares 2 8 3" xfId="294"/>
    <cellStyle name="Millares 2 9" xfId="295"/>
    <cellStyle name="Millares 3" xfId="296"/>
    <cellStyle name="Millares 4" xfId="297"/>
    <cellStyle name="Millares 4 2" xfId="298"/>
    <cellStyle name="Millares 4 2 2" xfId="299"/>
    <cellStyle name="Millares 4 2 2 2" xfId="300"/>
    <cellStyle name="Millares 4 2 2 3" xfId="301"/>
    <cellStyle name="Millares 4 2 3" xfId="302"/>
    <cellStyle name="Millares 4 2 4" xfId="303"/>
    <cellStyle name="Millares 4 3" xfId="304"/>
    <cellStyle name="Millares 4 3 2" xfId="305"/>
    <cellStyle name="Millares 4 3 2 2" xfId="306"/>
    <cellStyle name="Millares 4 3 2 3" xfId="307"/>
    <cellStyle name="Millares 4 3 3" xfId="308"/>
    <cellStyle name="Millares 4 3 4" xfId="309"/>
    <cellStyle name="Millares 4 4" xfId="310"/>
    <cellStyle name="Millares 4 4 2" xfId="311"/>
    <cellStyle name="Millares 4 4 2 2" xfId="312"/>
    <cellStyle name="Millares 4 4 2 3" xfId="313"/>
    <cellStyle name="Millares 4 4 3" xfId="314"/>
    <cellStyle name="Millares 4 4 4" xfId="315"/>
    <cellStyle name="Millares 4 5" xfId="316"/>
    <cellStyle name="Millares 4 5 2" xfId="317"/>
    <cellStyle name="Millares 4 5 3" xfId="318"/>
    <cellStyle name="Millares 4 6" xfId="319"/>
    <cellStyle name="Millares 4 7" xfId="320"/>
    <cellStyle name="Millares 5" xfId="321"/>
    <cellStyle name="Millares 5 2" xfId="322"/>
    <cellStyle name="Millares 5 2 2" xfId="323"/>
    <cellStyle name="Millares 5 2 2 2" xfId="324"/>
    <cellStyle name="Millares 5 2 2 3" xfId="325"/>
    <cellStyle name="Millares 5 2 3" xfId="326"/>
    <cellStyle name="Millares 5 2 4" xfId="327"/>
    <cellStyle name="Millares 5 3" xfId="328"/>
    <cellStyle name="Millares 5 3 2" xfId="329"/>
    <cellStyle name="Millares 5 3 2 2" xfId="330"/>
    <cellStyle name="Millares 5 3 2 3" xfId="331"/>
    <cellStyle name="Millares 5 3 3" xfId="332"/>
    <cellStyle name="Millares 5 3 4" xfId="333"/>
    <cellStyle name="Millares 5 4" xfId="334"/>
    <cellStyle name="Millares 5 4 2" xfId="335"/>
    <cellStyle name="Millares 5 4 3" xfId="336"/>
    <cellStyle name="Millares 5 5" xfId="337"/>
    <cellStyle name="Millares 5 6" xfId="338"/>
    <cellStyle name="Millares 6" xfId="339"/>
    <cellStyle name="Millares 6 2" xfId="340"/>
    <cellStyle name="Millares 6 2 2" xfId="341"/>
    <cellStyle name="Millares 6 2 3" xfId="342"/>
    <cellStyle name="Millares 6 3" xfId="343"/>
    <cellStyle name="Millares 6 4" xfId="344"/>
    <cellStyle name="Millares 7" xfId="345"/>
    <cellStyle name="Millares 7 2" xfId="346"/>
    <cellStyle name="Millares 7 3" xfId="347"/>
    <cellStyle name="Millares 8" xfId="348"/>
    <cellStyle name="Millares 9" xfId="349"/>
    <cellStyle name="Currency" xfId="350"/>
    <cellStyle name="Currency [0]" xfId="351"/>
    <cellStyle name="Moneda 10" xfId="352"/>
    <cellStyle name="Moneda 11" xfId="353"/>
    <cellStyle name="Moneda 12" xfId="354"/>
    <cellStyle name="Moneda 13" xfId="355"/>
    <cellStyle name="Moneda 13 2" xfId="356"/>
    <cellStyle name="Moneda 13 2 2" xfId="357"/>
    <cellStyle name="Moneda 13 2 2 2" xfId="358"/>
    <cellStyle name="Moneda 13 2 2 2 2" xfId="359"/>
    <cellStyle name="Moneda 13 2 2 2 3" xfId="360"/>
    <cellStyle name="Moneda 13 2 2 3" xfId="361"/>
    <cellStyle name="Moneda 13 2 2 4" xfId="362"/>
    <cellStyle name="Moneda 13 2 3" xfId="363"/>
    <cellStyle name="Moneda 13 2 3 2" xfId="364"/>
    <cellStyle name="Moneda 13 2 3 3" xfId="365"/>
    <cellStyle name="Moneda 13 2 4" xfId="366"/>
    <cellStyle name="Moneda 13 2 5" xfId="367"/>
    <cellStyle name="Moneda 13 3" xfId="368"/>
    <cellStyle name="Moneda 13 3 2" xfId="369"/>
    <cellStyle name="Moneda 13 3 2 2" xfId="370"/>
    <cellStyle name="Moneda 13 3 2 3" xfId="371"/>
    <cellStyle name="Moneda 13 3 3" xfId="372"/>
    <cellStyle name="Moneda 13 3 4" xfId="373"/>
    <cellStyle name="Moneda 13 4" xfId="374"/>
    <cellStyle name="Moneda 13 4 2" xfId="375"/>
    <cellStyle name="Moneda 13 4 2 2" xfId="376"/>
    <cellStyle name="Moneda 13 4 2 3" xfId="377"/>
    <cellStyle name="Moneda 13 4 3" xfId="378"/>
    <cellStyle name="Moneda 13 4 4" xfId="379"/>
    <cellStyle name="Moneda 13 5" xfId="380"/>
    <cellStyle name="Moneda 13 5 10" xfId="381"/>
    <cellStyle name="Moneda 13 5 10 2" xfId="382"/>
    <cellStyle name="Moneda 13 5 10 2 2" xfId="383"/>
    <cellStyle name="Moneda 13 5 10 2 2 2" xfId="384"/>
    <cellStyle name="Moneda 13 5 10 2 2 3" xfId="385"/>
    <cellStyle name="Moneda 13 5 10 2 3" xfId="386"/>
    <cellStyle name="Moneda 13 5 10 2 4" xfId="387"/>
    <cellStyle name="Moneda 13 5 10 3" xfId="388"/>
    <cellStyle name="Moneda 13 5 10 3 2" xfId="389"/>
    <cellStyle name="Moneda 13 5 10 3 2 2" xfId="390"/>
    <cellStyle name="Moneda 13 5 10 3 2 3" xfId="391"/>
    <cellStyle name="Moneda 13 5 10 3 3" xfId="392"/>
    <cellStyle name="Moneda 13 5 10 3 4" xfId="393"/>
    <cellStyle name="Moneda 13 5 10 4" xfId="394"/>
    <cellStyle name="Moneda 13 5 10 4 2" xfId="395"/>
    <cellStyle name="Moneda 13 5 10 4 2 2" xfId="396"/>
    <cellStyle name="Moneda 13 5 10 4 2 3" xfId="397"/>
    <cellStyle name="Moneda 13 5 10 4 3" xfId="398"/>
    <cellStyle name="Moneda 13 5 10 4 3 2" xfId="399"/>
    <cellStyle name="Moneda 13 5 10 4 3 2 2" xfId="400"/>
    <cellStyle name="Moneda 13 5 10 4 3 2 2 2" xfId="401"/>
    <cellStyle name="Moneda 13 5 10 4 3 2 2 3" xfId="402"/>
    <cellStyle name="Moneda 13 5 10 4 3 2 3" xfId="403"/>
    <cellStyle name="Moneda 13 5 10 4 3 2 4" xfId="404"/>
    <cellStyle name="Moneda 13 5 10 4 3 3" xfId="405"/>
    <cellStyle name="Moneda 13 5 10 4 3 4" xfId="406"/>
    <cellStyle name="Moneda 13 5 10 4 4" xfId="407"/>
    <cellStyle name="Moneda 13 5 10 4 4 2" xfId="408"/>
    <cellStyle name="Moneda 13 5 10 4 4 2 2" xfId="409"/>
    <cellStyle name="Moneda 13 5 10 4 4 2 3" xfId="410"/>
    <cellStyle name="Moneda 13 5 10 4 4 3" xfId="411"/>
    <cellStyle name="Moneda 13 5 10 4 4 4" xfId="412"/>
    <cellStyle name="Moneda 13 5 10 4 5" xfId="413"/>
    <cellStyle name="Moneda 13 5 10 4 6" xfId="414"/>
    <cellStyle name="Moneda 13 5 10 5" xfId="415"/>
    <cellStyle name="Moneda 13 5 10 5 2" xfId="416"/>
    <cellStyle name="Moneda 13 5 10 5 3" xfId="417"/>
    <cellStyle name="Moneda 13 5 10 6" xfId="418"/>
    <cellStyle name="Moneda 13 5 10 7" xfId="419"/>
    <cellStyle name="Moneda 13 5 11" xfId="420"/>
    <cellStyle name="Moneda 13 5 11 2" xfId="421"/>
    <cellStyle name="Moneda 13 5 11 2 2" xfId="422"/>
    <cellStyle name="Moneda 13 5 11 2 3" xfId="423"/>
    <cellStyle name="Moneda 13 5 11 3" xfId="424"/>
    <cellStyle name="Moneda 13 5 11 4" xfId="425"/>
    <cellStyle name="Moneda 13 5 12" xfId="426"/>
    <cellStyle name="Moneda 13 5 12 2" xfId="427"/>
    <cellStyle name="Moneda 13 5 12 2 2" xfId="428"/>
    <cellStyle name="Moneda 13 5 12 2 3" xfId="429"/>
    <cellStyle name="Moneda 13 5 12 3" xfId="430"/>
    <cellStyle name="Moneda 13 5 12 3 2" xfId="431"/>
    <cellStyle name="Moneda 13 5 12 3 2 2" xfId="432"/>
    <cellStyle name="Moneda 13 5 12 3 2 2 2" xfId="433"/>
    <cellStyle name="Moneda 13 5 12 3 2 2 3" xfId="434"/>
    <cellStyle name="Moneda 13 5 12 3 2 3" xfId="435"/>
    <cellStyle name="Moneda 13 5 12 3 2 4" xfId="436"/>
    <cellStyle name="Moneda 13 5 12 3 3" xfId="437"/>
    <cellStyle name="Moneda 13 5 12 3 4" xfId="438"/>
    <cellStyle name="Moneda 13 5 12 4" xfId="439"/>
    <cellStyle name="Moneda 13 5 12 5" xfId="440"/>
    <cellStyle name="Moneda 13 5 13" xfId="441"/>
    <cellStyle name="Moneda 13 5 13 2" xfId="442"/>
    <cellStyle name="Moneda 13 5 13 3" xfId="443"/>
    <cellStyle name="Moneda 13 5 14" xfId="444"/>
    <cellStyle name="Moneda 13 5 15" xfId="445"/>
    <cellStyle name="Moneda 13 5 2" xfId="446"/>
    <cellStyle name="Moneda 13 5 2 2" xfId="447"/>
    <cellStyle name="Moneda 13 5 2 2 2" xfId="448"/>
    <cellStyle name="Moneda 13 5 2 2 3" xfId="449"/>
    <cellStyle name="Moneda 13 5 2 3" xfId="450"/>
    <cellStyle name="Moneda 13 5 2 4" xfId="451"/>
    <cellStyle name="Moneda 13 5 3" xfId="452"/>
    <cellStyle name="Moneda 13 5 3 2" xfId="453"/>
    <cellStyle name="Moneda 13 5 3 2 2" xfId="454"/>
    <cellStyle name="Moneda 13 5 3 2 2 2" xfId="455"/>
    <cellStyle name="Moneda 13 5 3 2 2 3" xfId="456"/>
    <cellStyle name="Moneda 13 5 3 2 3" xfId="457"/>
    <cellStyle name="Moneda 13 5 3 2 4" xfId="458"/>
    <cellStyle name="Moneda 13 5 3 3" xfId="459"/>
    <cellStyle name="Moneda 13 5 3 3 2" xfId="460"/>
    <cellStyle name="Moneda 13 5 3 3 2 2" xfId="461"/>
    <cellStyle name="Moneda 13 5 3 3 2 3" xfId="462"/>
    <cellStyle name="Moneda 13 5 3 3 3" xfId="463"/>
    <cellStyle name="Moneda 13 5 3 3 4" xfId="464"/>
    <cellStyle name="Moneda 13 5 3 4" xfId="465"/>
    <cellStyle name="Moneda 13 5 3 4 2" xfId="466"/>
    <cellStyle name="Moneda 13 5 3 4 2 2" xfId="467"/>
    <cellStyle name="Moneda 13 5 3 4 2 3" xfId="468"/>
    <cellStyle name="Moneda 13 5 3 4 3" xfId="469"/>
    <cellStyle name="Moneda 13 5 3 4 4" xfId="470"/>
    <cellStyle name="Moneda 13 5 3 5" xfId="471"/>
    <cellStyle name="Moneda 13 5 3 5 2" xfId="472"/>
    <cellStyle name="Moneda 13 5 3 5 2 2" xfId="473"/>
    <cellStyle name="Moneda 13 5 3 5 2 3" xfId="474"/>
    <cellStyle name="Moneda 13 5 3 5 3" xfId="475"/>
    <cellStyle name="Moneda 13 5 3 5 4" xfId="476"/>
    <cellStyle name="Moneda 13 5 3 6" xfId="477"/>
    <cellStyle name="Moneda 13 5 3 6 2" xfId="478"/>
    <cellStyle name="Moneda 13 5 3 6 2 2" xfId="479"/>
    <cellStyle name="Moneda 13 5 3 6 2 3" xfId="480"/>
    <cellStyle name="Moneda 13 5 3 6 3" xfId="481"/>
    <cellStyle name="Moneda 13 5 3 6 4" xfId="482"/>
    <cellStyle name="Moneda 13 5 3 7" xfId="483"/>
    <cellStyle name="Moneda 13 5 3 7 2" xfId="484"/>
    <cellStyle name="Moneda 13 5 3 7 3" xfId="485"/>
    <cellStyle name="Moneda 13 5 3 8" xfId="486"/>
    <cellStyle name="Moneda 13 5 3 9" xfId="487"/>
    <cellStyle name="Moneda 13 5 4" xfId="488"/>
    <cellStyle name="Moneda 13 5 4 2" xfId="489"/>
    <cellStyle name="Moneda 13 5 4 2 2" xfId="490"/>
    <cellStyle name="Moneda 13 5 4 2 3" xfId="491"/>
    <cellStyle name="Moneda 13 5 4 3" xfId="492"/>
    <cellStyle name="Moneda 13 5 4 4" xfId="493"/>
    <cellStyle name="Moneda 13 5 5" xfId="494"/>
    <cellStyle name="Moneda 13 5 5 2" xfId="495"/>
    <cellStyle name="Moneda 13 5 5 2 2" xfId="496"/>
    <cellStyle name="Moneda 13 5 5 2 3" xfId="497"/>
    <cellStyle name="Moneda 13 5 5 3" xfId="498"/>
    <cellStyle name="Moneda 13 5 5 4" xfId="499"/>
    <cellStyle name="Moneda 13 5 6" xfId="500"/>
    <cellStyle name="Moneda 13 5 6 2" xfId="501"/>
    <cellStyle name="Moneda 13 5 6 2 2" xfId="502"/>
    <cellStyle name="Moneda 13 5 6 2 3" xfId="503"/>
    <cellStyle name="Moneda 13 5 6 3" xfId="504"/>
    <cellStyle name="Moneda 13 5 6 4" xfId="505"/>
    <cellStyle name="Moneda 13 5 7" xfId="506"/>
    <cellStyle name="Moneda 13 5 7 2" xfId="507"/>
    <cellStyle name="Moneda 13 5 7 2 2" xfId="508"/>
    <cellStyle name="Moneda 13 5 7 2 3" xfId="509"/>
    <cellStyle name="Moneda 13 5 7 3" xfId="510"/>
    <cellStyle name="Moneda 13 5 7 4" xfId="511"/>
    <cellStyle name="Moneda 13 5 8" xfId="512"/>
    <cellStyle name="Moneda 13 5 8 2" xfId="513"/>
    <cellStyle name="Moneda 13 5 8 2 2" xfId="514"/>
    <cellStyle name="Moneda 13 5 8 2 3" xfId="515"/>
    <cellStyle name="Moneda 13 5 8 3" xfId="516"/>
    <cellStyle name="Moneda 13 5 8 4" xfId="517"/>
    <cellStyle name="Moneda 13 5 9" xfId="518"/>
    <cellStyle name="Moneda 13 5 9 2" xfId="519"/>
    <cellStyle name="Moneda 13 5 9 2 2" xfId="520"/>
    <cellStyle name="Moneda 13 5 9 2 3" xfId="521"/>
    <cellStyle name="Moneda 13 5 9 3" xfId="522"/>
    <cellStyle name="Moneda 13 5 9 4" xfId="523"/>
    <cellStyle name="Moneda 13 6" xfId="524"/>
    <cellStyle name="Moneda 13 6 2" xfId="525"/>
    <cellStyle name="Moneda 13 6 2 2" xfId="526"/>
    <cellStyle name="Moneda 13 6 2 3" xfId="527"/>
    <cellStyle name="Moneda 13 6 3" xfId="528"/>
    <cellStyle name="Moneda 13 6 4" xfId="529"/>
    <cellStyle name="Moneda 13 7" xfId="530"/>
    <cellStyle name="Moneda 13 7 2" xfId="531"/>
    <cellStyle name="Moneda 13 7 3" xfId="532"/>
    <cellStyle name="Moneda 13 8" xfId="533"/>
    <cellStyle name="Moneda 13 9" xfId="534"/>
    <cellStyle name="Moneda 14" xfId="535"/>
    <cellStyle name="Moneda 14 2" xfId="536"/>
    <cellStyle name="Moneda 14 2 2" xfId="537"/>
    <cellStyle name="Moneda 14 2 3" xfId="538"/>
    <cellStyle name="Moneda 14 3" xfId="539"/>
    <cellStyle name="Moneda 14 4" xfId="540"/>
    <cellStyle name="Moneda 15" xfId="541"/>
    <cellStyle name="Moneda 15 2" xfId="542"/>
    <cellStyle name="Moneda 16" xfId="543"/>
    <cellStyle name="Moneda 2 2" xfId="544"/>
    <cellStyle name="Moneda 2 3" xfId="545"/>
    <cellStyle name="Moneda 3" xfId="546"/>
    <cellStyle name="Moneda 4" xfId="547"/>
    <cellStyle name="Moneda 5" xfId="548"/>
    <cellStyle name="Moneda 6" xfId="549"/>
    <cellStyle name="Moneda 7" xfId="550"/>
    <cellStyle name="Moneda 8" xfId="551"/>
    <cellStyle name="Moneda 9" xfId="552"/>
    <cellStyle name="Moneda_PART.FED.99-2003" xfId="553"/>
    <cellStyle name="Neutral" xfId="554"/>
    <cellStyle name="Neutral 2" xfId="555"/>
    <cellStyle name="Normal 10" xfId="556"/>
    <cellStyle name="Normal 11" xfId="557"/>
    <cellStyle name="Normal 12" xfId="558"/>
    <cellStyle name="Normal 13" xfId="559"/>
    <cellStyle name="Normal 14" xfId="560"/>
    <cellStyle name="Normal 15" xfId="561"/>
    <cellStyle name="Normal 15 2" xfId="562"/>
    <cellStyle name="Normal 15 3" xfId="563"/>
    <cellStyle name="Normal 16" xfId="564"/>
    <cellStyle name="Normal 16 2" xfId="565"/>
    <cellStyle name="Normal 16 3" xfId="566"/>
    <cellStyle name="Normal 17" xfId="567"/>
    <cellStyle name="Normal 18" xfId="568"/>
    <cellStyle name="Normal 18 2" xfId="569"/>
    <cellStyle name="Normal 19" xfId="570"/>
    <cellStyle name="Normal 2" xfId="571"/>
    <cellStyle name="Normal 2 2" xfId="572"/>
    <cellStyle name="Normal 2 2 2" xfId="573"/>
    <cellStyle name="Normal 2 3" xfId="574"/>
    <cellStyle name="Normal 2_08_Cuadernillo Septiembre 2010" xfId="575"/>
    <cellStyle name="Normal 20" xfId="576"/>
    <cellStyle name="Normal 21" xfId="577"/>
    <cellStyle name="Normal 22" xfId="578"/>
    <cellStyle name="Normal 3" xfId="579"/>
    <cellStyle name="Normal 3 2" xfId="580"/>
    <cellStyle name="Normal 3 2 2" xfId="581"/>
    <cellStyle name="Normal 3 2 3" xfId="582"/>
    <cellStyle name="Normal 3 3" xfId="583"/>
    <cellStyle name="Normal 3 4" xfId="584"/>
    <cellStyle name="Normal 3_Fondo 2017" xfId="585"/>
    <cellStyle name="Normal 4" xfId="586"/>
    <cellStyle name="Normal 4 2" xfId="587"/>
    <cellStyle name="Normal 4 3" xfId="588"/>
    <cellStyle name="Normal 5" xfId="589"/>
    <cellStyle name="Normal 5 2" xfId="590"/>
    <cellStyle name="Normal 5 2 2" xfId="591"/>
    <cellStyle name="Normal 5 2_4. ESTIMAC ALCIERR 2016 SG LIET" xfId="592"/>
    <cellStyle name="Normal 5_4. ESTIMAC ALCIERR 2016 SG LIET" xfId="593"/>
    <cellStyle name="Normal 6" xfId="594"/>
    <cellStyle name="Normal 7" xfId="595"/>
    <cellStyle name="Normal 8" xfId="596"/>
    <cellStyle name="Normal 8 2" xfId="597"/>
    <cellStyle name="Normal 8 2 2" xfId="598"/>
    <cellStyle name="Normal 8 2 2 2" xfId="599"/>
    <cellStyle name="Normal 8 2 2 3" xfId="600"/>
    <cellStyle name="Normal 8 2 3" xfId="601"/>
    <cellStyle name="Normal 8 2 4" xfId="602"/>
    <cellStyle name="Normal 8 2_Tenencia" xfId="603"/>
    <cellStyle name="Normal 8 3" xfId="604"/>
    <cellStyle name="Normal 8 3 2" xfId="605"/>
    <cellStyle name="Normal 8 3 2 2" xfId="606"/>
    <cellStyle name="Normal 8 3 2 2 2" xfId="607"/>
    <cellStyle name="Normal 8 3 2 2 2 2" xfId="608"/>
    <cellStyle name="Normal 8 3 2 2 2 3" xfId="609"/>
    <cellStyle name="Normal 8 3 2 2 3" xfId="610"/>
    <cellStyle name="Normal 8 3 2 2 4" xfId="611"/>
    <cellStyle name="Normal 8 3 2 2_Tenencia" xfId="612"/>
    <cellStyle name="Normal 8 3 2 3" xfId="613"/>
    <cellStyle name="Normal 8 3 2 3 2" xfId="614"/>
    <cellStyle name="Normal 8 3 2 3 2 2" xfId="615"/>
    <cellStyle name="Normal 8 3 2 3 2 3" xfId="616"/>
    <cellStyle name="Normal 8 3 2 3 3" xfId="617"/>
    <cellStyle name="Normal 8 3 2 3 4" xfId="618"/>
    <cellStyle name="Normal 8 3 2 3_Tenencia" xfId="619"/>
    <cellStyle name="Normal 8 3 2 4" xfId="620"/>
    <cellStyle name="Normal 8 3 2 4 2" xfId="621"/>
    <cellStyle name="Normal 8 3 2 4 2 2" xfId="622"/>
    <cellStyle name="Normal 8 3 2 4 2 3" xfId="623"/>
    <cellStyle name="Normal 8 3 2 4 3" xfId="624"/>
    <cellStyle name="Normal 8 3 2 4 4" xfId="625"/>
    <cellStyle name="Normal 8 3 2 4_Tenencia" xfId="626"/>
    <cellStyle name="Normal 8 3 2 5" xfId="627"/>
    <cellStyle name="Normal 8 3 2 5 2" xfId="628"/>
    <cellStyle name="Normal 8 3 2 5 2 2" xfId="629"/>
    <cellStyle name="Normal 8 3 2 5 2 3" xfId="630"/>
    <cellStyle name="Normal 8 3 2 5 3" xfId="631"/>
    <cellStyle name="Normal 8 3 2 5 4" xfId="632"/>
    <cellStyle name="Normal 8 3 2 5_Tenencia" xfId="633"/>
    <cellStyle name="Normal 8 3 2 6" xfId="634"/>
    <cellStyle name="Normal 8 3 2 6 2" xfId="635"/>
    <cellStyle name="Normal 8 3 2 6 2 2" xfId="636"/>
    <cellStyle name="Normal 8 3 2 6 2 2 2" xfId="637"/>
    <cellStyle name="Normal 8 3 2 6 2 2 3" xfId="638"/>
    <cellStyle name="Normal 8 3 2 6 2 3" xfId="639"/>
    <cellStyle name="Normal 8 3 2 6 2 4" xfId="640"/>
    <cellStyle name="Normal 8 3 2 6 2_Tenencia" xfId="641"/>
    <cellStyle name="Normal 8 3 2 6 3" xfId="642"/>
    <cellStyle name="Normal 8 3 2 6 3 2" xfId="643"/>
    <cellStyle name="Normal 8 3 2 6 3 2 2" xfId="644"/>
    <cellStyle name="Normal 8 3 2 6 3 2 3" xfId="645"/>
    <cellStyle name="Normal 8 3 2 6 3 3" xfId="646"/>
    <cellStyle name="Normal 8 3 2 6 3 3 2" xfId="647"/>
    <cellStyle name="Normal 8 3 2 6 3 3 2 2" xfId="648"/>
    <cellStyle name="Normal 8 3 2 6 3 3 2 2 2" xfId="649"/>
    <cellStyle name="Normal 8 3 2 6 3 3 2 2 3" xfId="650"/>
    <cellStyle name="Normal 8 3 2 6 3 3 2 3" xfId="651"/>
    <cellStyle name="Normal 8 3 2 6 3 3 2 4" xfId="652"/>
    <cellStyle name="Normal 8 3 2 6 3 3 2_Tenencia" xfId="653"/>
    <cellStyle name="Normal 8 3 2 6 3 3 3" xfId="654"/>
    <cellStyle name="Normal 8 3 2 6 3 3 4" xfId="655"/>
    <cellStyle name="Normal 8 3 2 6 3 3_Tenencia" xfId="656"/>
    <cellStyle name="Normal 8 3 2 6 3 4" xfId="657"/>
    <cellStyle name="Normal 8 3 2 6 3 5" xfId="658"/>
    <cellStyle name="Normal 8 3 2 6 3_Tenencia" xfId="659"/>
    <cellStyle name="Normal 8 3 2 6 4" xfId="660"/>
    <cellStyle name="Normal 8 3 2 6 4 2" xfId="661"/>
    <cellStyle name="Normal 8 3 2 6 4 3" xfId="662"/>
    <cellStyle name="Normal 8 3 2 6 5" xfId="663"/>
    <cellStyle name="Normal 8 3 2 6 6" xfId="664"/>
    <cellStyle name="Normal 8 3 2 6_Tenencia" xfId="665"/>
    <cellStyle name="Normal 8 3 2 7" xfId="666"/>
    <cellStyle name="Normal 8 3 2 7 2" xfId="667"/>
    <cellStyle name="Normal 8 3 2 7 3" xfId="668"/>
    <cellStyle name="Normal 8 3 2 8" xfId="669"/>
    <cellStyle name="Normal 8 3 2 9" xfId="670"/>
    <cellStyle name="Normal 8 3 2_Tenencia" xfId="671"/>
    <cellStyle name="Normal 8 3 3" xfId="672"/>
    <cellStyle name="Normal 8 3 3 2" xfId="673"/>
    <cellStyle name="Normal 8 3 3 3" xfId="674"/>
    <cellStyle name="Normal 8 3 4" xfId="675"/>
    <cellStyle name="Normal 8 3 5" xfId="676"/>
    <cellStyle name="Normal 8 3_Tenencia" xfId="677"/>
    <cellStyle name="Normal 8 4" xfId="678"/>
    <cellStyle name="Normal 8 4 2" xfId="679"/>
    <cellStyle name="Normal 8 4 2 2" xfId="680"/>
    <cellStyle name="Normal 8 4 2 3" xfId="681"/>
    <cellStyle name="Normal 8 4 3" xfId="682"/>
    <cellStyle name="Normal 8 4 4" xfId="683"/>
    <cellStyle name="Normal 8 4_Tenencia" xfId="684"/>
    <cellStyle name="Normal 8 5" xfId="685"/>
    <cellStyle name="Normal 8 5 2" xfId="686"/>
    <cellStyle name="Normal 8 5 3" xfId="687"/>
    <cellStyle name="Normal 8 6" xfId="688"/>
    <cellStyle name="Normal 8 7" xfId="689"/>
    <cellStyle name="Normal 8_Tenencia" xfId="690"/>
    <cellStyle name="Normal 9" xfId="691"/>
    <cellStyle name="Normal 9 2" xfId="692"/>
    <cellStyle name="Normal 9 2 2" xfId="693"/>
    <cellStyle name="Normal 9 2 3" xfId="694"/>
    <cellStyle name="Normal 9 3" xfId="695"/>
    <cellStyle name="Normal 9 4" xfId="696"/>
    <cellStyle name="Normal 9_Tenencia" xfId="697"/>
    <cellStyle name="Normal_calendario 2005-ramo 33 mpios" xfId="698"/>
    <cellStyle name="Normal_Integración FMP 2004" xfId="699"/>
    <cellStyle name="Notas" xfId="700"/>
    <cellStyle name="Notas 2" xfId="701"/>
    <cellStyle name="Notas 2 2" xfId="702"/>
    <cellStyle name="Percent" xfId="703"/>
    <cellStyle name="Porcentaje 2" xfId="704"/>
    <cellStyle name="Porcentaje 2 2" xfId="705"/>
    <cellStyle name="Porcentaje 3" xfId="706"/>
    <cellStyle name="Porcentaje 4" xfId="707"/>
    <cellStyle name="Porcentual 2" xfId="708"/>
    <cellStyle name="Porcentual 3" xfId="709"/>
    <cellStyle name="Porcentual 3 2" xfId="710"/>
    <cellStyle name="Porcentual 3 2 2" xfId="711"/>
    <cellStyle name="Porcentual 3 2 2 2" xfId="712"/>
    <cellStyle name="Porcentual 3 2 2 3" xfId="713"/>
    <cellStyle name="Porcentual 3 2 3" xfId="714"/>
    <cellStyle name="Porcentual 3 2 4" xfId="715"/>
    <cellStyle name="Porcentual 3 3" xfId="716"/>
    <cellStyle name="Porcentual 3 3 2" xfId="717"/>
    <cellStyle name="Porcentual 3 3 2 2" xfId="718"/>
    <cellStyle name="Porcentual 3 3 2 3" xfId="719"/>
    <cellStyle name="Porcentual 3 3 3" xfId="720"/>
    <cellStyle name="Porcentual 3 3 4" xfId="721"/>
    <cellStyle name="Porcentual 3 4" xfId="722"/>
    <cellStyle name="Porcentual 3 4 10" xfId="723"/>
    <cellStyle name="Porcentual 3 4 10 2" xfId="724"/>
    <cellStyle name="Porcentual 3 4 10 2 2" xfId="725"/>
    <cellStyle name="Porcentual 3 4 10 2 2 2" xfId="726"/>
    <cellStyle name="Porcentual 3 4 10 2 2 3" xfId="727"/>
    <cellStyle name="Porcentual 3 4 10 2 3" xfId="728"/>
    <cellStyle name="Porcentual 3 4 10 2 4" xfId="729"/>
    <cellStyle name="Porcentual 3 4 10 3" xfId="730"/>
    <cellStyle name="Porcentual 3 4 10 3 2" xfId="731"/>
    <cellStyle name="Porcentual 3 4 10 3 2 2" xfId="732"/>
    <cellStyle name="Porcentual 3 4 10 3 2 3" xfId="733"/>
    <cellStyle name="Porcentual 3 4 10 3 3" xfId="734"/>
    <cellStyle name="Porcentual 3 4 10 3 4" xfId="735"/>
    <cellStyle name="Porcentual 3 4 10 4" xfId="736"/>
    <cellStyle name="Porcentual 3 4 10 4 2" xfId="737"/>
    <cellStyle name="Porcentual 3 4 10 4 2 2" xfId="738"/>
    <cellStyle name="Porcentual 3 4 10 4 2 3" xfId="739"/>
    <cellStyle name="Porcentual 3 4 10 4 3" xfId="740"/>
    <cellStyle name="Porcentual 3 4 10 4 3 2" xfId="741"/>
    <cellStyle name="Porcentual 3 4 10 4 3 2 2" xfId="742"/>
    <cellStyle name="Porcentual 3 4 10 4 3 2 2 2" xfId="743"/>
    <cellStyle name="Porcentual 3 4 10 4 3 2 2 3" xfId="744"/>
    <cellStyle name="Porcentual 3 4 10 4 3 2 3" xfId="745"/>
    <cellStyle name="Porcentual 3 4 10 4 3 2 4" xfId="746"/>
    <cellStyle name="Porcentual 3 4 10 4 3 3" xfId="747"/>
    <cellStyle name="Porcentual 3 4 10 4 3 3 2" xfId="748"/>
    <cellStyle name="Porcentual 3 4 10 4 3 3 2 2" xfId="749"/>
    <cellStyle name="Porcentual 3 4 10 4 3 3 2 3" xfId="750"/>
    <cellStyle name="Porcentual 3 4 10 4 3 3 3" xfId="751"/>
    <cellStyle name="Porcentual 3 4 10 4 3 3 4" xfId="752"/>
    <cellStyle name="Porcentual 3 4 10 4 3 4" xfId="753"/>
    <cellStyle name="Porcentual 3 4 10 4 3 5" xfId="754"/>
    <cellStyle name="Porcentual 3 4 10 4 4" xfId="755"/>
    <cellStyle name="Porcentual 3 4 10 4 4 2" xfId="756"/>
    <cellStyle name="Porcentual 3 4 10 4 4 2 2" xfId="757"/>
    <cellStyle name="Porcentual 3 4 10 4 4 2 3" xfId="758"/>
    <cellStyle name="Porcentual 3 4 10 4 4 3" xfId="759"/>
    <cellStyle name="Porcentual 3 4 10 4 4 4" xfId="760"/>
    <cellStyle name="Porcentual 3 4 10 4 5" xfId="761"/>
    <cellStyle name="Porcentual 3 4 10 4 6" xfId="762"/>
    <cellStyle name="Porcentual 3 4 10 5" xfId="763"/>
    <cellStyle name="Porcentual 3 4 10 5 2" xfId="764"/>
    <cellStyle name="Porcentual 3 4 10 5 3" xfId="765"/>
    <cellStyle name="Porcentual 3 4 10 6" xfId="766"/>
    <cellStyle name="Porcentual 3 4 10 7" xfId="767"/>
    <cellStyle name="Porcentual 3 4 11" xfId="768"/>
    <cellStyle name="Porcentual 3 4 11 2" xfId="769"/>
    <cellStyle name="Porcentual 3 4 11 2 2" xfId="770"/>
    <cellStyle name="Porcentual 3 4 11 2 3" xfId="771"/>
    <cellStyle name="Porcentual 3 4 11 3" xfId="772"/>
    <cellStyle name="Porcentual 3 4 11 4" xfId="773"/>
    <cellStyle name="Porcentual 3 4 12" xfId="774"/>
    <cellStyle name="Porcentual 3 4 12 2" xfId="775"/>
    <cellStyle name="Porcentual 3 4 12 2 2" xfId="776"/>
    <cellStyle name="Porcentual 3 4 12 2 3" xfId="777"/>
    <cellStyle name="Porcentual 3 4 12 3" xfId="778"/>
    <cellStyle name="Porcentual 3 4 12 3 2" xfId="779"/>
    <cellStyle name="Porcentual 3 4 12 3 2 2" xfId="780"/>
    <cellStyle name="Porcentual 3 4 12 3 2 2 2" xfId="781"/>
    <cellStyle name="Porcentual 3 4 12 3 2 2 3" xfId="782"/>
    <cellStyle name="Porcentual 3 4 12 3 2 3" xfId="783"/>
    <cellStyle name="Porcentual 3 4 12 3 2 4" xfId="784"/>
    <cellStyle name="Porcentual 3 4 12 3 3" xfId="785"/>
    <cellStyle name="Porcentual 3 4 12 3 4" xfId="786"/>
    <cellStyle name="Porcentual 3 4 12 4" xfId="787"/>
    <cellStyle name="Porcentual 3 4 12 5" xfId="788"/>
    <cellStyle name="Porcentual 3 4 13" xfId="789"/>
    <cellStyle name="Porcentual 3 4 13 2" xfId="790"/>
    <cellStyle name="Porcentual 3 4 13 3" xfId="791"/>
    <cellStyle name="Porcentual 3 4 14" xfId="792"/>
    <cellStyle name="Porcentual 3 4 15" xfId="793"/>
    <cellStyle name="Porcentual 3 4 2" xfId="794"/>
    <cellStyle name="Porcentual 3 4 2 2" xfId="795"/>
    <cellStyle name="Porcentual 3 4 2 2 2" xfId="796"/>
    <cellStyle name="Porcentual 3 4 2 2 3" xfId="797"/>
    <cellStyle name="Porcentual 3 4 2 3" xfId="798"/>
    <cellStyle name="Porcentual 3 4 2 4" xfId="799"/>
    <cellStyle name="Porcentual 3 4 3" xfId="800"/>
    <cellStyle name="Porcentual 3 4 3 2" xfId="801"/>
    <cellStyle name="Porcentual 3 4 3 2 2" xfId="802"/>
    <cellStyle name="Porcentual 3 4 3 2 2 2" xfId="803"/>
    <cellStyle name="Porcentual 3 4 3 2 2 3" xfId="804"/>
    <cellStyle name="Porcentual 3 4 3 2 3" xfId="805"/>
    <cellStyle name="Porcentual 3 4 3 2 4" xfId="806"/>
    <cellStyle name="Porcentual 3 4 3 3" xfId="807"/>
    <cellStyle name="Porcentual 3 4 3 3 2" xfId="808"/>
    <cellStyle name="Porcentual 3 4 3 3 2 2" xfId="809"/>
    <cellStyle name="Porcentual 3 4 3 3 2 3" xfId="810"/>
    <cellStyle name="Porcentual 3 4 3 3 3" xfId="811"/>
    <cellStyle name="Porcentual 3 4 3 3 4" xfId="812"/>
    <cellStyle name="Porcentual 3 4 3 4" xfId="813"/>
    <cellStyle name="Porcentual 3 4 3 4 2" xfId="814"/>
    <cellStyle name="Porcentual 3 4 3 4 2 2" xfId="815"/>
    <cellStyle name="Porcentual 3 4 3 4 2 3" xfId="816"/>
    <cellStyle name="Porcentual 3 4 3 4 3" xfId="817"/>
    <cellStyle name="Porcentual 3 4 3 4 4" xfId="818"/>
    <cellStyle name="Porcentual 3 4 3 5" xfId="819"/>
    <cellStyle name="Porcentual 3 4 3 5 2" xfId="820"/>
    <cellStyle name="Porcentual 3 4 3 5 2 2" xfId="821"/>
    <cellStyle name="Porcentual 3 4 3 5 2 3" xfId="822"/>
    <cellStyle name="Porcentual 3 4 3 5 3" xfId="823"/>
    <cellStyle name="Porcentual 3 4 3 5 4" xfId="824"/>
    <cellStyle name="Porcentual 3 4 3 6" xfId="825"/>
    <cellStyle name="Porcentual 3 4 3 6 2" xfId="826"/>
    <cellStyle name="Porcentual 3 4 3 6 2 2" xfId="827"/>
    <cellStyle name="Porcentual 3 4 3 6 2 3" xfId="828"/>
    <cellStyle name="Porcentual 3 4 3 6 3" xfId="829"/>
    <cellStyle name="Porcentual 3 4 3 6 4" xfId="830"/>
    <cellStyle name="Porcentual 3 4 3 7" xfId="831"/>
    <cellStyle name="Porcentual 3 4 3 7 2" xfId="832"/>
    <cellStyle name="Porcentual 3 4 3 7 3" xfId="833"/>
    <cellStyle name="Porcentual 3 4 3 8" xfId="834"/>
    <cellStyle name="Porcentual 3 4 3 9" xfId="835"/>
    <cellStyle name="Porcentual 3 4 4" xfId="836"/>
    <cellStyle name="Porcentual 3 4 4 2" xfId="837"/>
    <cellStyle name="Porcentual 3 4 4 2 2" xfId="838"/>
    <cellStyle name="Porcentual 3 4 4 2 3" xfId="839"/>
    <cellStyle name="Porcentual 3 4 4 3" xfId="840"/>
    <cellStyle name="Porcentual 3 4 4 4" xfId="841"/>
    <cellStyle name="Porcentual 3 4 5" xfId="842"/>
    <cellStyle name="Porcentual 3 4 5 2" xfId="843"/>
    <cellStyle name="Porcentual 3 4 5 2 2" xfId="844"/>
    <cellStyle name="Porcentual 3 4 5 2 3" xfId="845"/>
    <cellStyle name="Porcentual 3 4 5 3" xfId="846"/>
    <cellStyle name="Porcentual 3 4 5 4" xfId="847"/>
    <cellStyle name="Porcentual 3 4 6" xfId="848"/>
    <cellStyle name="Porcentual 3 4 6 2" xfId="849"/>
    <cellStyle name="Porcentual 3 4 6 2 2" xfId="850"/>
    <cellStyle name="Porcentual 3 4 6 2 3" xfId="851"/>
    <cellStyle name="Porcentual 3 4 6 3" xfId="852"/>
    <cellStyle name="Porcentual 3 4 6 4" xfId="853"/>
    <cellStyle name="Porcentual 3 4 7" xfId="854"/>
    <cellStyle name="Porcentual 3 4 7 2" xfId="855"/>
    <cellStyle name="Porcentual 3 4 7 2 2" xfId="856"/>
    <cellStyle name="Porcentual 3 4 7 2 3" xfId="857"/>
    <cellStyle name="Porcentual 3 4 7 3" xfId="858"/>
    <cellStyle name="Porcentual 3 4 7 4" xfId="859"/>
    <cellStyle name="Porcentual 3 4 8" xfId="860"/>
    <cellStyle name="Porcentual 3 4 8 2" xfId="861"/>
    <cellStyle name="Porcentual 3 4 8 2 2" xfId="862"/>
    <cellStyle name="Porcentual 3 4 8 2 3" xfId="863"/>
    <cellStyle name="Porcentual 3 4 8 3" xfId="864"/>
    <cellStyle name="Porcentual 3 4 8 4" xfId="865"/>
    <cellStyle name="Porcentual 3 4 9" xfId="866"/>
    <cellStyle name="Porcentual 3 4 9 2" xfId="867"/>
    <cellStyle name="Porcentual 3 4 9 2 2" xfId="868"/>
    <cellStyle name="Porcentual 3 4 9 2 3" xfId="869"/>
    <cellStyle name="Porcentual 3 4 9 3" xfId="870"/>
    <cellStyle name="Porcentual 3 4 9 4" xfId="871"/>
    <cellStyle name="Porcentual 3 5" xfId="872"/>
    <cellStyle name="Porcentual 3 5 2" xfId="873"/>
    <cellStyle name="Porcentual 3 5 2 2" xfId="874"/>
    <cellStyle name="Porcentual 3 5 2 3" xfId="875"/>
    <cellStyle name="Porcentual 3 5 3" xfId="876"/>
    <cellStyle name="Porcentual 3 5 4" xfId="877"/>
    <cellStyle name="Porcentual 3 6" xfId="878"/>
    <cellStyle name="Porcentual 3 6 2" xfId="879"/>
    <cellStyle name="Porcentual 3 6 3" xfId="880"/>
    <cellStyle name="Porcentual 3 7" xfId="881"/>
    <cellStyle name="Porcentual 3 8" xfId="882"/>
    <cellStyle name="Salida" xfId="883"/>
    <cellStyle name="Salida 2" xfId="884"/>
    <cellStyle name="Salida 2 2" xfId="885"/>
    <cellStyle name="Texto de advertencia" xfId="886"/>
    <cellStyle name="Texto de advertencia 2" xfId="887"/>
    <cellStyle name="Texto explicativo" xfId="888"/>
    <cellStyle name="Texto explicativo 2" xfId="889"/>
    <cellStyle name="Título" xfId="890"/>
    <cellStyle name="Título 1 2" xfId="891"/>
    <cellStyle name="Título 2" xfId="892"/>
    <cellStyle name="Título 2 2" xfId="893"/>
    <cellStyle name="Título 3" xfId="894"/>
    <cellStyle name="Título 3 2" xfId="895"/>
    <cellStyle name="Título 4" xfId="896"/>
    <cellStyle name="Total" xfId="897"/>
    <cellStyle name="Total 2" xfId="898"/>
    <cellStyle name="Total 2 2" xfId="8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I49"/>
  <sheetViews>
    <sheetView showGridLines="0" workbookViewId="0" topLeftCell="A1">
      <selection activeCell="C10" sqref="C10:F11"/>
    </sheetView>
  </sheetViews>
  <sheetFormatPr defaultColWidth="11.421875" defaultRowHeight="12.75"/>
  <cols>
    <col min="1" max="1" width="7.140625" style="0" customWidth="1"/>
    <col min="3" max="3" width="15.7109375" style="9" customWidth="1"/>
    <col min="4" max="4" width="20.7109375" style="10" customWidth="1"/>
    <col min="5" max="5" width="15.7109375" style="9" customWidth="1"/>
    <col min="6" max="6" width="20.7109375" style="10" customWidth="1"/>
    <col min="8" max="8" width="23.7109375" style="0" customWidth="1"/>
    <col min="9" max="9" width="13.7109375" style="0" bestFit="1" customWidth="1"/>
  </cols>
  <sheetData>
    <row r="1" spans="3:6" s="1" customFormat="1" ht="14.25">
      <c r="C1" s="9"/>
      <c r="D1" s="10"/>
      <c r="E1" s="9"/>
      <c r="F1" s="10"/>
    </row>
    <row r="2" spans="3:6" s="1" customFormat="1" ht="14.25">
      <c r="C2" s="9"/>
      <c r="D2" s="10"/>
      <c r="E2" s="9"/>
      <c r="F2" s="10"/>
    </row>
    <row r="3" spans="3:6" s="1" customFormat="1" ht="14.25">
      <c r="C3" s="9"/>
      <c r="D3" s="10"/>
      <c r="E3" s="9"/>
      <c r="F3" s="10"/>
    </row>
    <row r="4" spans="3:6" s="1" customFormat="1" ht="14.25">
      <c r="C4" s="9"/>
      <c r="D4" s="10"/>
      <c r="E4" s="9"/>
      <c r="F4" s="10"/>
    </row>
    <row r="5" spans="3:6" s="1" customFormat="1" ht="14.25">
      <c r="C5" s="9"/>
      <c r="D5" s="10"/>
      <c r="E5" s="9"/>
      <c r="F5" s="10"/>
    </row>
    <row r="6" spans="3:6" s="1" customFormat="1" ht="14.25">
      <c r="C6" s="9"/>
      <c r="D6" s="10"/>
      <c r="E6" s="9"/>
      <c r="F6" s="10"/>
    </row>
    <row r="7" spans="3:6" s="1" customFormat="1" ht="14.25">
      <c r="C7" s="9"/>
      <c r="D7" s="10"/>
      <c r="E7" s="9"/>
      <c r="F7" s="10"/>
    </row>
    <row r="8" spans="3:6" s="1" customFormat="1" ht="14.25">
      <c r="C8" s="9"/>
      <c r="D8" s="10"/>
      <c r="E8" s="9"/>
      <c r="F8" s="10"/>
    </row>
    <row r="9" spans="3:6" s="1" customFormat="1" ht="14.25">
      <c r="C9" s="9"/>
      <c r="D9" s="10"/>
      <c r="E9" s="9"/>
      <c r="F9" s="10"/>
    </row>
    <row r="10" spans="3:6" s="1" customFormat="1" ht="12.75">
      <c r="C10" s="308" t="s">
        <v>111</v>
      </c>
      <c r="D10" s="308"/>
      <c r="E10" s="308"/>
      <c r="F10" s="308"/>
    </row>
    <row r="11" spans="3:6" s="1" customFormat="1" ht="18.75" customHeight="1">
      <c r="C11" s="308"/>
      <c r="D11" s="308"/>
      <c r="E11" s="308"/>
      <c r="F11" s="308"/>
    </row>
    <row r="12" spans="3:6" s="8" customFormat="1" ht="27" customHeight="1">
      <c r="C12" s="307" t="s">
        <v>4</v>
      </c>
      <c r="D12" s="307"/>
      <c r="E12" s="307" t="s">
        <v>5</v>
      </c>
      <c r="F12" s="307"/>
    </row>
    <row r="13" spans="3:6" s="6" customFormat="1" ht="15">
      <c r="C13" s="176" t="s">
        <v>44</v>
      </c>
      <c r="D13" s="177" t="s">
        <v>3</v>
      </c>
      <c r="E13" s="176" t="s">
        <v>44</v>
      </c>
      <c r="F13" s="177" t="s">
        <v>3</v>
      </c>
    </row>
    <row r="14" spans="3:6" s="1" customFormat="1" ht="15">
      <c r="C14" s="178">
        <v>0.02681546</v>
      </c>
      <c r="D14" s="177">
        <v>18013920866</v>
      </c>
      <c r="E14" s="178">
        <v>0.0251305</v>
      </c>
      <c r="F14" s="177">
        <v>842313834</v>
      </c>
    </row>
    <row r="15" spans="3:6" s="1" customFormat="1" ht="14.25">
      <c r="C15" s="9"/>
      <c r="D15" s="10"/>
      <c r="E15" s="9"/>
      <c r="F15" s="10"/>
    </row>
    <row r="16" spans="4:8" s="1" customFormat="1" ht="14.25">
      <c r="D16" s="10"/>
      <c r="E16" s="9"/>
      <c r="F16" s="10"/>
      <c r="H16" s="16"/>
    </row>
    <row r="17" spans="3:6" s="1" customFormat="1" ht="14.25">
      <c r="C17" s="9"/>
      <c r="D17" s="15"/>
      <c r="E17" s="9"/>
      <c r="F17" s="10"/>
    </row>
    <row r="18" spans="3:9" s="1" customFormat="1" ht="14.25">
      <c r="C18" s="9"/>
      <c r="D18" s="10"/>
      <c r="E18" s="9"/>
      <c r="F18" s="10"/>
      <c r="I18" s="20"/>
    </row>
    <row r="19" spans="3:9" s="1" customFormat="1" ht="14.25">
      <c r="C19" s="9"/>
      <c r="D19" s="10"/>
      <c r="E19" s="9"/>
      <c r="F19" s="10"/>
      <c r="I19" s="20"/>
    </row>
    <row r="20" spans="3:6" s="1" customFormat="1" ht="14.25">
      <c r="C20" s="9"/>
      <c r="D20" s="19"/>
      <c r="E20" s="9"/>
      <c r="F20" s="19"/>
    </row>
    <row r="21" spans="3:9" s="1" customFormat="1" ht="14.25">
      <c r="C21" s="17"/>
      <c r="D21" s="18"/>
      <c r="E21" s="17"/>
      <c r="F21" s="18"/>
      <c r="I21" s="4"/>
    </row>
    <row r="22" spans="3:6" s="1" customFormat="1" ht="14.25">
      <c r="C22" s="17"/>
      <c r="D22" s="23"/>
      <c r="E22" s="23"/>
      <c r="F22" s="18"/>
    </row>
    <row r="23" spans="3:6" s="1" customFormat="1" ht="14.25">
      <c r="C23" s="17"/>
      <c r="D23" s="24"/>
      <c r="E23" s="25"/>
      <c r="F23" s="18"/>
    </row>
    <row r="24" spans="3:6" s="1" customFormat="1" ht="14.25">
      <c r="C24" s="9"/>
      <c r="D24" s="10"/>
      <c r="E24" s="17"/>
      <c r="F24" s="18"/>
    </row>
    <row r="25" spans="3:6" s="1" customFormat="1" ht="15">
      <c r="C25" s="9"/>
      <c r="D25" s="22"/>
      <c r="E25" s="17"/>
      <c r="F25" s="18"/>
    </row>
    <row r="26" spans="5:6" s="1" customFormat="1" ht="14.25">
      <c r="E26" s="17"/>
      <c r="F26" s="18"/>
    </row>
    <row r="27" spans="3:6" s="1" customFormat="1" ht="14.25">
      <c r="C27" s="9"/>
      <c r="D27" s="10"/>
      <c r="E27" s="17"/>
      <c r="F27" s="18"/>
    </row>
    <row r="28" spans="3:6" s="1" customFormat="1" ht="14.25">
      <c r="C28" s="9"/>
      <c r="D28" s="10"/>
      <c r="E28" s="17"/>
      <c r="F28" s="18"/>
    </row>
    <row r="29" spans="3:6" s="1" customFormat="1" ht="14.25">
      <c r="C29" s="9"/>
      <c r="D29" s="19"/>
      <c r="E29" s="17"/>
      <c r="F29" s="18"/>
    </row>
    <row r="30" spans="3:6" s="1" customFormat="1" ht="14.25">
      <c r="C30" s="9"/>
      <c r="D30" s="10"/>
      <c r="E30" s="9"/>
      <c r="F30" s="10"/>
    </row>
    <row r="31" spans="3:6" s="1" customFormat="1" ht="14.25">
      <c r="C31" s="9"/>
      <c r="D31" s="10"/>
      <c r="E31" s="9"/>
      <c r="F31" s="10"/>
    </row>
    <row r="32" spans="3:6" s="1" customFormat="1" ht="14.25">
      <c r="C32" s="9"/>
      <c r="D32" s="10"/>
      <c r="E32" s="9"/>
      <c r="F32" s="10"/>
    </row>
    <row r="33" spans="3:6" s="1" customFormat="1" ht="14.25">
      <c r="C33" s="9"/>
      <c r="D33" s="10"/>
      <c r="E33" s="9"/>
      <c r="F33" s="10"/>
    </row>
    <row r="34" spans="3:6" s="1" customFormat="1" ht="14.25">
      <c r="C34" s="9"/>
      <c r="D34" s="10"/>
      <c r="E34" s="9"/>
      <c r="F34" s="10"/>
    </row>
    <row r="35" spans="3:6" s="1" customFormat="1" ht="14.25">
      <c r="C35" s="9"/>
      <c r="D35" s="10"/>
      <c r="E35" s="9"/>
      <c r="F35" s="10"/>
    </row>
    <row r="36" spans="3:6" s="1" customFormat="1" ht="14.25">
      <c r="C36" s="9"/>
      <c r="D36" s="10"/>
      <c r="E36" s="9"/>
      <c r="F36" s="10"/>
    </row>
    <row r="37" spans="3:6" s="1" customFormat="1" ht="14.25">
      <c r="C37" s="9"/>
      <c r="D37" s="10"/>
      <c r="E37" s="9"/>
      <c r="F37" s="10"/>
    </row>
    <row r="38" spans="3:6" s="1" customFormat="1" ht="14.25">
      <c r="C38" s="9"/>
      <c r="D38" s="10"/>
      <c r="E38" s="9"/>
      <c r="F38" s="10"/>
    </row>
    <row r="39" spans="3:6" s="1" customFormat="1" ht="14.25">
      <c r="C39" s="9"/>
      <c r="D39" s="10"/>
      <c r="E39" s="9"/>
      <c r="F39" s="10"/>
    </row>
    <row r="40" spans="3:6" s="1" customFormat="1" ht="14.25">
      <c r="C40" s="9"/>
      <c r="D40" s="10"/>
      <c r="E40" s="9"/>
      <c r="F40" s="10"/>
    </row>
    <row r="41" spans="3:6" s="1" customFormat="1" ht="14.25">
      <c r="C41" s="9"/>
      <c r="D41" s="10"/>
      <c r="E41" s="9"/>
      <c r="F41" s="10"/>
    </row>
    <row r="42" spans="3:6" s="1" customFormat="1" ht="14.25">
      <c r="C42" s="9"/>
      <c r="D42" s="10"/>
      <c r="E42" s="9"/>
      <c r="F42" s="10"/>
    </row>
    <row r="43" spans="3:6" s="1" customFormat="1" ht="14.25">
      <c r="C43" s="9"/>
      <c r="D43" s="10"/>
      <c r="E43" s="9"/>
      <c r="F43" s="10"/>
    </row>
    <row r="44" spans="3:6" s="1" customFormat="1" ht="14.25">
      <c r="C44" s="9"/>
      <c r="D44" s="10"/>
      <c r="E44" s="9"/>
      <c r="F44" s="10"/>
    </row>
    <row r="45" spans="3:6" s="1" customFormat="1" ht="14.25">
      <c r="C45" s="9"/>
      <c r="D45" s="10"/>
      <c r="E45" s="9"/>
      <c r="F45" s="10"/>
    </row>
    <row r="46" spans="3:6" s="1" customFormat="1" ht="14.25">
      <c r="C46" s="9"/>
      <c r="D46" s="10"/>
      <c r="E46" s="9"/>
      <c r="F46" s="10"/>
    </row>
    <row r="47" spans="3:6" s="1" customFormat="1" ht="14.25">
      <c r="C47" s="9"/>
      <c r="D47" s="10"/>
      <c r="E47" s="9"/>
      <c r="F47" s="10"/>
    </row>
    <row r="48" spans="3:6" s="1" customFormat="1" ht="14.25">
      <c r="C48" s="9"/>
      <c r="D48" s="10"/>
      <c r="E48" s="9"/>
      <c r="F48" s="10"/>
    </row>
    <row r="49" spans="3:6" s="1" customFormat="1" ht="14.25">
      <c r="C49" s="9"/>
      <c r="D49" s="10"/>
      <c r="E49" s="9"/>
      <c r="F49" s="10"/>
    </row>
  </sheetData>
  <sheetProtection/>
  <mergeCells count="3">
    <mergeCell ref="C12:D12"/>
    <mergeCell ref="E12:F12"/>
    <mergeCell ref="C10:F11"/>
  </mergeCells>
  <printOptions/>
  <pageMargins left="0.56" right="0.4724409448818898" top="1.42" bottom="0.15748031496062992" header="0" footer="0"/>
  <pageSetup horizontalDpi="300" verticalDpi="300" orientation="portrait" r:id="rId1"/>
  <headerFooter alignWithMargins="0">
    <oddFooter>&amp;CFondo de Participaciones Municipales.xls&amp;RPágina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Y43"/>
  <sheetViews>
    <sheetView showGridLines="0" tabSelected="1" workbookViewId="0" topLeftCell="A4">
      <selection activeCell="B4" sqref="B4:E4"/>
    </sheetView>
  </sheetViews>
  <sheetFormatPr defaultColWidth="11.421875" defaultRowHeight="12.75"/>
  <cols>
    <col min="1" max="1" width="4.421875" style="0" customWidth="1"/>
    <col min="2" max="2" width="52.8515625" style="0" customWidth="1"/>
    <col min="3" max="3" width="18.57421875" style="0" customWidth="1"/>
    <col min="4" max="4" width="15.421875" style="7" customWidth="1"/>
    <col min="5" max="5" width="19.00390625" style="5" customWidth="1"/>
    <col min="6" max="6" width="24.28125" style="0" hidden="1" customWidth="1"/>
    <col min="7" max="7" width="3.8515625" style="0" hidden="1" customWidth="1"/>
    <col min="8" max="8" width="2.8515625" style="0" hidden="1" customWidth="1"/>
    <col min="9" max="9" width="3.57421875" style="0" hidden="1" customWidth="1"/>
    <col min="10" max="10" width="7.28125" style="0" hidden="1" customWidth="1"/>
    <col min="11" max="11" width="20.8515625" style="0" hidden="1" customWidth="1"/>
    <col min="12" max="12" width="21.8515625" style="0" hidden="1" customWidth="1"/>
    <col min="13" max="13" width="24.140625" style="0" hidden="1" customWidth="1"/>
    <col min="14" max="14" width="10.140625" style="0" hidden="1" customWidth="1"/>
    <col min="15" max="15" width="17.140625" style="0" hidden="1" customWidth="1"/>
    <col min="16" max="17" width="17.140625" style="0" customWidth="1"/>
    <col min="18" max="18" width="13.8515625" style="0" customWidth="1"/>
    <col min="19" max="19" width="14.7109375" style="0" bestFit="1" customWidth="1"/>
    <col min="21" max="21" width="14.00390625" style="0" customWidth="1"/>
    <col min="22" max="22" width="18.7109375" style="0" customWidth="1"/>
    <col min="24" max="24" width="14.00390625" style="0" customWidth="1"/>
  </cols>
  <sheetData>
    <row r="1" s="1" customFormat="1" ht="12.75"/>
    <row r="2" spans="1:17" s="1" customFormat="1" ht="12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</row>
    <row r="3" spans="1:17" s="1" customFormat="1" ht="12.7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</row>
    <row r="4" spans="1:17" s="1" customFormat="1" ht="40.5" customHeight="1">
      <c r="A4"/>
      <c r="B4" s="310" t="s">
        <v>144</v>
      </c>
      <c r="C4" s="310"/>
      <c r="D4" s="310"/>
      <c r="E4" s="310"/>
      <c r="F4" s="26"/>
      <c r="G4" s="309"/>
      <c r="H4" s="309"/>
      <c r="I4" s="309"/>
      <c r="J4" s="309"/>
      <c r="K4" s="51"/>
      <c r="L4" s="309"/>
      <c r="M4" s="309"/>
      <c r="N4" s="309"/>
      <c r="O4" s="309"/>
      <c r="P4" s="167"/>
      <c r="Q4" s="167"/>
    </row>
    <row r="5" spans="1:17" s="1" customFormat="1" ht="5.25" customHeight="1">
      <c r="A5"/>
      <c r="B5" s="311"/>
      <c r="C5" s="311"/>
      <c r="D5" s="311"/>
      <c r="E5" s="311"/>
      <c r="F5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</row>
    <row r="6" spans="1:17" s="1" customFormat="1" ht="14.25">
      <c r="A6"/>
      <c r="B6" s="263" t="s">
        <v>87</v>
      </c>
      <c r="C6" s="30" t="s">
        <v>3</v>
      </c>
      <c r="D6" s="30" t="s">
        <v>44</v>
      </c>
      <c r="E6" s="31" t="s">
        <v>1</v>
      </c>
      <c r="F6" s="28"/>
      <c r="G6" s="21"/>
      <c r="H6" s="21"/>
      <c r="I6" s="52"/>
      <c r="J6" s="53"/>
      <c r="K6" s="116"/>
      <c r="L6" s="51"/>
      <c r="M6" s="51"/>
      <c r="N6" s="51"/>
      <c r="O6" s="51"/>
      <c r="P6" s="175"/>
      <c r="Q6" s="175"/>
    </row>
    <row r="7" spans="1:19" s="1" customFormat="1" ht="15.75">
      <c r="A7"/>
      <c r="B7" s="179" t="s">
        <v>80</v>
      </c>
      <c r="C7" s="191">
        <v>18013920866</v>
      </c>
      <c r="D7" s="192" t="s">
        <v>45</v>
      </c>
      <c r="E7" s="193">
        <v>3963062591</v>
      </c>
      <c r="F7" s="112">
        <v>22</v>
      </c>
      <c r="G7" s="54"/>
      <c r="H7" s="55"/>
      <c r="I7" s="56"/>
      <c r="J7" s="55"/>
      <c r="K7" s="116">
        <f>C7*F7%</f>
        <v>3963062590.52</v>
      </c>
      <c r="L7" s="116">
        <f>K7-E7</f>
        <v>-0.48000001907348633</v>
      </c>
      <c r="M7" s="51"/>
      <c r="N7" s="51"/>
      <c r="O7" s="51"/>
      <c r="P7" s="170">
        <f>C7*0.22</f>
        <v>3963062590.52</v>
      </c>
      <c r="Q7" s="170"/>
      <c r="R7" s="67"/>
      <c r="S7" s="168"/>
    </row>
    <row r="8" spans="1:19" s="1" customFormat="1" ht="15.75">
      <c r="A8"/>
      <c r="B8" s="179" t="s">
        <v>81</v>
      </c>
      <c r="C8" s="191">
        <v>842313834</v>
      </c>
      <c r="D8" s="192" t="s">
        <v>46</v>
      </c>
      <c r="E8" s="193">
        <v>842313834</v>
      </c>
      <c r="F8" s="112"/>
      <c r="G8" s="54"/>
      <c r="H8" s="55"/>
      <c r="I8" s="56"/>
      <c r="J8" s="55"/>
      <c r="K8" s="116">
        <v>615689015</v>
      </c>
      <c r="L8" s="116">
        <f aca="true" t="shared" si="0" ref="L8:L14">K8-E8</f>
        <v>-226624819</v>
      </c>
      <c r="M8" s="51"/>
      <c r="N8" s="51"/>
      <c r="O8" s="51"/>
      <c r="P8" s="170">
        <f>C8</f>
        <v>842313834</v>
      </c>
      <c r="Q8" s="170"/>
      <c r="R8" s="67"/>
      <c r="S8" s="168"/>
    </row>
    <row r="9" spans="1:19" s="1" customFormat="1" ht="29.25" customHeight="1">
      <c r="A9"/>
      <c r="B9" s="179" t="s">
        <v>78</v>
      </c>
      <c r="C9" s="191">
        <v>216654805</v>
      </c>
      <c r="D9" s="192" t="s">
        <v>45</v>
      </c>
      <c r="E9" s="193">
        <v>47664057</v>
      </c>
      <c r="F9" s="112">
        <v>22</v>
      </c>
      <c r="G9" s="54"/>
      <c r="H9" s="55"/>
      <c r="I9" s="56"/>
      <c r="J9" s="55"/>
      <c r="K9" s="116">
        <f aca="true" t="shared" si="1" ref="K9:K14">C9*F9%</f>
        <v>47664057.1</v>
      </c>
      <c r="L9" s="116">
        <f t="shared" si="0"/>
        <v>0.10000000149011612</v>
      </c>
      <c r="M9" s="51"/>
      <c r="N9" s="51"/>
      <c r="O9" s="51"/>
      <c r="P9" s="170">
        <f>C9*0.22</f>
        <v>47664057.1</v>
      </c>
      <c r="Q9" s="170"/>
      <c r="R9" s="67"/>
      <c r="S9" s="168"/>
    </row>
    <row r="10" spans="1:19" s="1" customFormat="1" ht="15.75">
      <c r="A10"/>
      <c r="B10" s="179" t="s">
        <v>82</v>
      </c>
      <c r="C10" s="191">
        <v>1883562326</v>
      </c>
      <c r="D10" s="192" t="s">
        <v>48</v>
      </c>
      <c r="E10" s="193">
        <v>376712465</v>
      </c>
      <c r="F10" s="112">
        <v>20</v>
      </c>
      <c r="G10" s="54"/>
      <c r="H10" s="55"/>
      <c r="I10" s="56"/>
      <c r="J10" s="55"/>
      <c r="K10" s="116">
        <f t="shared" si="1"/>
        <v>376712465.20000005</v>
      </c>
      <c r="L10" s="116">
        <f t="shared" si="0"/>
        <v>0.20000004768371582</v>
      </c>
      <c r="M10" s="51"/>
      <c r="N10" s="51"/>
      <c r="O10" s="51"/>
      <c r="P10" s="170">
        <f>C10*0.2</f>
        <v>376712465.20000005</v>
      </c>
      <c r="Q10" s="170"/>
      <c r="R10" s="67"/>
      <c r="S10" s="168"/>
    </row>
    <row r="11" spans="1:19" s="1" customFormat="1" ht="15.75">
      <c r="A11"/>
      <c r="B11" s="179" t="s">
        <v>83</v>
      </c>
      <c r="C11" s="191">
        <v>906598816</v>
      </c>
      <c r="D11" s="192" t="s">
        <v>48</v>
      </c>
      <c r="E11" s="193">
        <v>181319763</v>
      </c>
      <c r="F11" s="112">
        <v>20</v>
      </c>
      <c r="G11" s="54"/>
      <c r="H11" s="55"/>
      <c r="I11" s="56"/>
      <c r="J11" s="55"/>
      <c r="K11" s="116">
        <f t="shared" si="1"/>
        <v>181319763.20000002</v>
      </c>
      <c r="L11" s="116">
        <f t="shared" si="0"/>
        <v>0.20000001788139343</v>
      </c>
      <c r="M11" s="51"/>
      <c r="N11" s="51"/>
      <c r="O11" s="51"/>
      <c r="P11" s="170">
        <f>C11*0.2</f>
        <v>181319763.20000002</v>
      </c>
      <c r="Q11" s="170"/>
      <c r="R11" s="67"/>
      <c r="S11" s="168"/>
    </row>
    <row r="12" spans="1:25" s="1" customFormat="1" ht="46.5" customHeight="1">
      <c r="A12"/>
      <c r="B12" s="179" t="s">
        <v>85</v>
      </c>
      <c r="C12" s="191">
        <v>0</v>
      </c>
      <c r="D12" s="192" t="s">
        <v>45</v>
      </c>
      <c r="E12" s="193">
        <v>0</v>
      </c>
      <c r="F12" s="112"/>
      <c r="G12" s="54"/>
      <c r="H12" s="55"/>
      <c r="I12" s="56"/>
      <c r="J12" s="55"/>
      <c r="K12" s="116">
        <f t="shared" si="1"/>
        <v>0</v>
      </c>
      <c r="L12" s="116">
        <f t="shared" si="0"/>
        <v>0</v>
      </c>
      <c r="M12" s="51"/>
      <c r="N12" s="51"/>
      <c r="O12" s="51"/>
      <c r="P12" s="170">
        <f>C12*0.22</f>
        <v>0</v>
      </c>
      <c r="Q12" s="170"/>
      <c r="R12" s="67"/>
      <c r="X12" s="1" t="s">
        <v>76</v>
      </c>
      <c r="Y12" s="55">
        <v>0</v>
      </c>
    </row>
    <row r="13" spans="1:25" s="1" customFormat="1" ht="16.5" thickBot="1">
      <c r="A13"/>
      <c r="B13" s="179" t="s">
        <v>79</v>
      </c>
      <c r="C13" s="191">
        <v>112701925</v>
      </c>
      <c r="D13" s="192" t="s">
        <v>45</v>
      </c>
      <c r="E13" s="193">
        <v>24794423</v>
      </c>
      <c r="F13" s="112">
        <v>22</v>
      </c>
      <c r="G13" s="54"/>
      <c r="H13" s="55"/>
      <c r="I13" s="56"/>
      <c r="J13" s="55"/>
      <c r="K13" s="116">
        <f t="shared" si="1"/>
        <v>24794423.5</v>
      </c>
      <c r="L13" s="116">
        <f t="shared" si="0"/>
        <v>0.5</v>
      </c>
      <c r="M13" s="59"/>
      <c r="N13" s="51"/>
      <c r="O13" s="51"/>
      <c r="P13" s="171">
        <f>C13*0.22</f>
        <v>24794423.5</v>
      </c>
      <c r="Q13" s="171"/>
      <c r="R13" s="67"/>
      <c r="S13" s="142"/>
      <c r="X13" s="1" t="s">
        <v>75</v>
      </c>
      <c r="Y13" s="139">
        <v>317727</v>
      </c>
    </row>
    <row r="14" spans="1:25" s="1" customFormat="1" ht="16.5" thickTop="1">
      <c r="A14"/>
      <c r="B14" s="179" t="s">
        <v>50</v>
      </c>
      <c r="C14" s="191">
        <v>45210108</v>
      </c>
      <c r="D14" s="192" t="s">
        <v>45</v>
      </c>
      <c r="E14" s="193">
        <v>9946224</v>
      </c>
      <c r="F14" s="112">
        <v>22</v>
      </c>
      <c r="G14" s="54"/>
      <c r="H14" s="55"/>
      <c r="I14" s="56"/>
      <c r="J14" s="55"/>
      <c r="K14" s="116">
        <f t="shared" si="1"/>
        <v>9946223.76</v>
      </c>
      <c r="L14" s="116">
        <f t="shared" si="0"/>
        <v>-0.24000000022351742</v>
      </c>
      <c r="M14" s="59"/>
      <c r="N14" s="51"/>
      <c r="O14" s="51"/>
      <c r="P14" s="171">
        <f>C14*0.22</f>
        <v>9946223.76</v>
      </c>
      <c r="Q14" s="172"/>
      <c r="R14" s="67"/>
      <c r="S14" s="142"/>
      <c r="Y14" s="140">
        <f>SUM(Y12:Y13)</f>
        <v>317727</v>
      </c>
    </row>
    <row r="15" spans="1:18" s="1" customFormat="1" ht="15.75">
      <c r="A15"/>
      <c r="B15" s="179" t="s">
        <v>112</v>
      </c>
      <c r="C15" s="191">
        <v>0</v>
      </c>
      <c r="D15" s="192" t="s">
        <v>48</v>
      </c>
      <c r="E15" s="193">
        <v>0</v>
      </c>
      <c r="F15" s="112"/>
      <c r="G15" s="54"/>
      <c r="H15" s="55"/>
      <c r="I15" s="57"/>
      <c r="J15" s="58"/>
      <c r="K15" s="116"/>
      <c r="L15" s="116"/>
      <c r="M15" s="59"/>
      <c r="N15" s="51"/>
      <c r="O15" s="51"/>
      <c r="P15" s="189"/>
      <c r="Q15" s="169"/>
      <c r="R15" s="67"/>
    </row>
    <row r="16" spans="1:21" s="1" customFormat="1" ht="15.75">
      <c r="A16"/>
      <c r="B16" s="180" t="s">
        <v>143</v>
      </c>
      <c r="C16" s="194">
        <f>SUM(C7:C15)</f>
        <v>22020962680</v>
      </c>
      <c r="D16" s="195"/>
      <c r="E16" s="194">
        <f>SUM(E7:E15)</f>
        <v>5445813357</v>
      </c>
      <c r="F16" s="28"/>
      <c r="G16" s="60"/>
      <c r="H16" s="61"/>
      <c r="I16" s="62"/>
      <c r="J16" s="63"/>
      <c r="K16" s="120">
        <f>SUM(K7:K14)</f>
        <v>5219188538.280001</v>
      </c>
      <c r="L16" s="116">
        <f>SUM(L7:L14)</f>
        <v>-226624818.71999997</v>
      </c>
      <c r="M16" s="51"/>
      <c r="N16" s="51"/>
      <c r="O16" s="51"/>
      <c r="P16" s="189">
        <f>SUM(P7:P14)</f>
        <v>5445813357.280001</v>
      </c>
      <c r="Q16" s="169"/>
      <c r="R16" s="67"/>
      <c r="S16" s="127">
        <v>579766560</v>
      </c>
      <c r="U16" s="127">
        <v>405643392</v>
      </c>
    </row>
    <row r="17" spans="1:22" s="1" customFormat="1" ht="15.75">
      <c r="A17"/>
      <c r="B17" s="179" t="s">
        <v>145</v>
      </c>
      <c r="C17" s="196">
        <v>405643392</v>
      </c>
      <c r="D17" s="192" t="s">
        <v>65</v>
      </c>
      <c r="E17" s="193">
        <v>70987594</v>
      </c>
      <c r="F17" s="50" t="e">
        <f>#REF!+#REF!</f>
        <v>#REF!</v>
      </c>
      <c r="G17" s="54"/>
      <c r="H17" s="64"/>
      <c r="I17" s="57"/>
      <c r="J17" s="58"/>
      <c r="K17" s="51"/>
      <c r="L17" s="59"/>
      <c r="M17" s="51"/>
      <c r="N17" s="51"/>
      <c r="O17" s="51"/>
      <c r="P17" s="170">
        <f>(C17*0.25)*0.7</f>
        <v>70987593.6</v>
      </c>
      <c r="Q17" s="169"/>
      <c r="R17" s="128">
        <v>0.25</v>
      </c>
      <c r="S17" s="4">
        <f>S16*25%</f>
        <v>144941640</v>
      </c>
      <c r="T17" s="4"/>
      <c r="U17" s="4">
        <f>U16*25%</f>
        <v>101410848</v>
      </c>
      <c r="V17" s="4">
        <f>S17+U17</f>
        <v>246352488</v>
      </c>
    </row>
    <row r="18" spans="1:22" s="1" customFormat="1" ht="15.75">
      <c r="A18"/>
      <c r="B18" s="179" t="s">
        <v>146</v>
      </c>
      <c r="C18" s="196">
        <v>579766560</v>
      </c>
      <c r="D18" s="192" t="s">
        <v>65</v>
      </c>
      <c r="E18" s="193">
        <v>101459148</v>
      </c>
      <c r="F18" s="50">
        <f>E18+E17</f>
        <v>172446742</v>
      </c>
      <c r="G18" s="54"/>
      <c r="H18" s="65"/>
      <c r="I18" s="57"/>
      <c r="J18" s="58"/>
      <c r="K18" s="51"/>
      <c r="L18" s="59"/>
      <c r="M18" s="51"/>
      <c r="N18" s="51"/>
      <c r="O18" s="51"/>
      <c r="P18" s="189">
        <f>(C18*0.25)*0.7</f>
        <v>101459148</v>
      </c>
      <c r="Q18" s="169"/>
      <c r="R18" s="129">
        <v>0.3</v>
      </c>
      <c r="S18" s="130">
        <v>43482492</v>
      </c>
      <c r="U18" s="130">
        <v>30423254</v>
      </c>
      <c r="V18" s="130">
        <f>S18+U18</f>
        <v>73905746</v>
      </c>
    </row>
    <row r="19" spans="1:22" s="1" customFormat="1" ht="15.75">
      <c r="A19"/>
      <c r="B19" s="179" t="s">
        <v>84</v>
      </c>
      <c r="C19" s="265" t="s">
        <v>69</v>
      </c>
      <c r="D19" s="192" t="s">
        <v>64</v>
      </c>
      <c r="E19" s="193">
        <v>30423254</v>
      </c>
      <c r="F19" s="112"/>
      <c r="G19" s="54"/>
      <c r="H19" s="55"/>
      <c r="I19" s="56"/>
      <c r="J19" s="55"/>
      <c r="K19" s="116">
        <v>26906122</v>
      </c>
      <c r="L19" s="116">
        <f>K19-E19</f>
        <v>-3517132</v>
      </c>
      <c r="M19" s="51"/>
      <c r="N19" s="51"/>
      <c r="O19" s="51"/>
      <c r="P19" s="170">
        <f>(C17*0.25)*0.3</f>
        <v>30423254.4</v>
      </c>
      <c r="Q19" s="169"/>
      <c r="R19" s="129"/>
      <c r="S19" s="130"/>
      <c r="U19" s="130"/>
      <c r="V19" s="130"/>
    </row>
    <row r="20" spans="1:22" s="1" customFormat="1" ht="15.75">
      <c r="A20"/>
      <c r="B20" s="179" t="s">
        <v>73</v>
      </c>
      <c r="C20" s="265" t="s">
        <v>51</v>
      </c>
      <c r="D20" s="192" t="s">
        <v>64</v>
      </c>
      <c r="E20" s="193">
        <v>43482492</v>
      </c>
      <c r="F20" s="112"/>
      <c r="G20" s="54"/>
      <c r="H20" s="55"/>
      <c r="I20" s="57"/>
      <c r="J20" s="58"/>
      <c r="K20" s="116">
        <v>55786470</v>
      </c>
      <c r="L20" s="116">
        <f>K20-E20</f>
        <v>12303978</v>
      </c>
      <c r="M20" s="59"/>
      <c r="N20" s="51"/>
      <c r="O20" s="51"/>
      <c r="P20" s="170">
        <f>(C18*0.25)*0.3</f>
        <v>43482492</v>
      </c>
      <c r="Q20" s="169"/>
      <c r="R20" s="129"/>
      <c r="S20" s="130"/>
      <c r="U20" s="130"/>
      <c r="V20" s="130"/>
    </row>
    <row r="21" spans="1:22" s="1" customFormat="1" ht="30">
      <c r="A21"/>
      <c r="B21" s="180" t="s">
        <v>72</v>
      </c>
      <c r="C21" s="194">
        <f>SUM(C17:C20)</f>
        <v>985409952</v>
      </c>
      <c r="D21" s="195"/>
      <c r="E21" s="194">
        <f>SUM(E17:E20)</f>
        <v>246352488</v>
      </c>
      <c r="F21" s="28"/>
      <c r="G21" s="60"/>
      <c r="H21" s="61"/>
      <c r="I21" s="62"/>
      <c r="J21" s="63"/>
      <c r="K21" s="59"/>
      <c r="L21" s="51"/>
      <c r="M21" s="51"/>
      <c r="N21" s="51"/>
      <c r="O21" s="51"/>
      <c r="P21" s="189"/>
      <c r="Q21" s="169"/>
      <c r="R21" s="131">
        <v>0.7</v>
      </c>
      <c r="S21" s="130">
        <v>101459148</v>
      </c>
      <c r="U21" s="130">
        <v>70987594</v>
      </c>
      <c r="V21" s="130">
        <f>S21+U21</f>
        <v>172446742</v>
      </c>
    </row>
    <row r="22" spans="1:22" s="1" customFormat="1" ht="15.75">
      <c r="A22"/>
      <c r="B22" s="264" t="s">
        <v>40</v>
      </c>
      <c r="C22" s="197">
        <f>C16+C21</f>
        <v>23006372632</v>
      </c>
      <c r="D22" s="198"/>
      <c r="E22" s="197">
        <f>E16+E21</f>
        <v>5692165845</v>
      </c>
      <c r="F22" s="50"/>
      <c r="G22" s="66"/>
      <c r="H22" s="61"/>
      <c r="I22" s="62"/>
      <c r="J22" s="63"/>
      <c r="K22" s="51"/>
      <c r="L22" s="51"/>
      <c r="M22" s="51"/>
      <c r="N22" s="51"/>
      <c r="O22" s="51"/>
      <c r="P22" s="173"/>
      <c r="Q22" s="173"/>
      <c r="R22" s="67"/>
      <c r="S22" s="4">
        <f>SUM(S18:S21)</f>
        <v>144941640</v>
      </c>
      <c r="U22" s="4">
        <f>SUM(U18:U21)</f>
        <v>101410848</v>
      </c>
      <c r="V22" s="4">
        <f>SUM(V18:V21)</f>
        <v>246352488</v>
      </c>
    </row>
    <row r="23" spans="1:21" s="1" customFormat="1" ht="29.25" customHeight="1">
      <c r="A23"/>
      <c r="B23" s="141" t="s">
        <v>77</v>
      </c>
      <c r="C23" s="2"/>
      <c r="D23" s="2"/>
      <c r="E23" s="2"/>
      <c r="F23"/>
      <c r="G23"/>
      <c r="H23"/>
      <c r="I23"/>
      <c r="J23"/>
      <c r="K23"/>
      <c r="L23"/>
      <c r="M23"/>
      <c r="N23"/>
      <c r="O23" s="68"/>
      <c r="P23" s="174"/>
      <c r="Q23" s="174"/>
      <c r="R23" s="67"/>
      <c r="S23" s="4"/>
      <c r="U23" s="4"/>
    </row>
    <row r="24" spans="1:23" s="1" customFormat="1" ht="15">
      <c r="A24"/>
      <c r="B24" s="141"/>
      <c r="C24" s="2"/>
      <c r="D24" s="2"/>
      <c r="E24" s="2"/>
      <c r="F24"/>
      <c r="G24"/>
      <c r="H24" s="38"/>
      <c r="I24" s="38"/>
      <c r="J24" s="39"/>
      <c r="K24" s="40"/>
      <c r="L24"/>
      <c r="M24"/>
      <c r="N24"/>
      <c r="O24" s="68"/>
      <c r="P24" s="175"/>
      <c r="Q24" s="175"/>
      <c r="R24" s="69"/>
      <c r="S24" s="5"/>
      <c r="T24"/>
      <c r="U24" s="5"/>
      <c r="V24" s="5"/>
      <c r="W24"/>
    </row>
    <row r="25" spans="4:19" ht="15">
      <c r="D25"/>
      <c r="E25"/>
      <c r="H25" s="38"/>
      <c r="I25" s="38"/>
      <c r="J25" s="38"/>
      <c r="K25" s="41"/>
      <c r="O25" s="68"/>
      <c r="P25" s="68"/>
      <c r="Q25" s="68"/>
      <c r="R25" s="68"/>
      <c r="S25" s="5"/>
    </row>
    <row r="26" spans="4:21" ht="15">
      <c r="D26"/>
      <c r="E26"/>
      <c r="H26" s="42"/>
      <c r="L26" s="2" t="s">
        <v>70</v>
      </c>
      <c r="O26" s="68"/>
      <c r="P26" s="68"/>
      <c r="Q26" s="68"/>
      <c r="R26" s="68"/>
      <c r="S26" s="5"/>
      <c r="U26" s="143"/>
    </row>
    <row r="27" spans="2:18" ht="39" customHeight="1">
      <c r="B27" s="312" t="s">
        <v>113</v>
      </c>
      <c r="C27" s="312"/>
      <c r="D27" s="312"/>
      <c r="E27" s="312"/>
      <c r="F27" s="26"/>
      <c r="I27" s="43"/>
      <c r="J27" s="101" t="s">
        <v>55</v>
      </c>
      <c r="K27" s="104">
        <v>743819604</v>
      </c>
      <c r="L27" s="123">
        <v>398441949</v>
      </c>
      <c r="M27" s="107">
        <f>K27+L27</f>
        <v>1142261553</v>
      </c>
      <c r="N27" s="35"/>
      <c r="O27" s="68"/>
      <c r="P27" s="68"/>
      <c r="Q27" s="68"/>
      <c r="R27" s="68"/>
    </row>
    <row r="28" spans="2:18" ht="12.75">
      <c r="B28" s="313" t="s">
        <v>42</v>
      </c>
      <c r="C28" s="313"/>
      <c r="D28" s="313"/>
      <c r="E28" s="313"/>
      <c r="F28" s="313"/>
      <c r="J28" s="102">
        <v>0.25</v>
      </c>
      <c r="K28" s="118">
        <f>K27*25%</f>
        <v>185954901</v>
      </c>
      <c r="L28" s="117">
        <f>L27*25%</f>
        <v>99610487.25</v>
      </c>
      <c r="M28" s="122">
        <f>K28+L28</f>
        <v>285565388.25</v>
      </c>
      <c r="N28" s="34"/>
      <c r="O28" s="68"/>
      <c r="P28" s="68"/>
      <c r="Q28" s="68"/>
      <c r="R28" s="68"/>
    </row>
    <row r="29" spans="2:17" ht="15">
      <c r="B29" s="27"/>
      <c r="C29" s="27"/>
      <c r="D29" s="27"/>
      <c r="E29" s="27"/>
      <c r="F29" s="27"/>
      <c r="J29" s="102">
        <v>0.3</v>
      </c>
      <c r="K29" s="118">
        <f>K27*25%*30%</f>
        <v>55786470.3</v>
      </c>
      <c r="L29" s="117">
        <f>L28*30%</f>
        <v>29883146.175</v>
      </c>
      <c r="M29" s="106">
        <f>K29+L29</f>
        <v>85669616.475</v>
      </c>
      <c r="N29" s="34"/>
      <c r="O29" s="5">
        <v>82692592</v>
      </c>
      <c r="P29" s="5"/>
      <c r="Q29" s="5"/>
    </row>
    <row r="30" spans="2:17" ht="15">
      <c r="B30" s="314"/>
      <c r="C30" s="314"/>
      <c r="D30" s="44"/>
      <c r="E30" s="44"/>
      <c r="F30" s="45"/>
      <c r="J30" s="102">
        <v>0.7</v>
      </c>
      <c r="K30" s="118">
        <f>K27*25%*70%</f>
        <v>130168430.69999999</v>
      </c>
      <c r="L30" s="117">
        <f>L28*70%</f>
        <v>69727341.075</v>
      </c>
      <c r="M30" s="106">
        <f>K30+L30</f>
        <v>199895771.77499998</v>
      </c>
      <c r="N30" s="34"/>
      <c r="O30" s="5">
        <v>192949383</v>
      </c>
      <c r="P30" s="5"/>
      <c r="Q30" s="5"/>
    </row>
    <row r="31" spans="2:17" ht="25.5">
      <c r="B31" s="46" t="s">
        <v>2</v>
      </c>
      <c r="C31" s="46" t="s">
        <v>86</v>
      </c>
      <c r="D31" s="47" t="s">
        <v>52</v>
      </c>
      <c r="E31" s="29"/>
      <c r="F31" s="29"/>
      <c r="J31" s="103"/>
      <c r="K31" s="118" t="e">
        <f>#REF!+E18</f>
        <v>#REF!</v>
      </c>
      <c r="L31" s="117">
        <f>L29+L30</f>
        <v>99610487.25</v>
      </c>
      <c r="M31" s="106">
        <f>SUM(M29:M30)</f>
        <v>285565388.25</v>
      </c>
      <c r="O31" s="121">
        <f>SUM(O29:O30)</f>
        <v>275641975</v>
      </c>
      <c r="P31" s="121"/>
      <c r="Q31" s="121"/>
    </row>
    <row r="32" spans="2:6" ht="12.75">
      <c r="B32" s="32" t="s">
        <v>4</v>
      </c>
      <c r="C32" s="33">
        <f aca="true" t="shared" si="2" ref="C32:C39">E7</f>
        <v>3963062591</v>
      </c>
      <c r="D32" s="105">
        <f>C32/C42</f>
        <v>0.696231047885078</v>
      </c>
      <c r="E32"/>
      <c r="F32" s="124"/>
    </row>
    <row r="33" spans="2:6" ht="12.75">
      <c r="B33" s="32" t="s">
        <v>5</v>
      </c>
      <c r="C33" s="33">
        <f t="shared" si="2"/>
        <v>842313834</v>
      </c>
      <c r="D33" s="105">
        <f>C33/C42</f>
        <v>0.14797773939420417</v>
      </c>
      <c r="E33"/>
      <c r="F33" s="29"/>
    </row>
    <row r="34" spans="2:8" ht="12.75">
      <c r="B34" s="32" t="s">
        <v>47</v>
      </c>
      <c r="C34" s="33">
        <f t="shared" si="2"/>
        <v>47664057</v>
      </c>
      <c r="D34" s="105">
        <f>C34/C42</f>
        <v>0.008373624082275839</v>
      </c>
      <c r="E34"/>
      <c r="F34" s="29"/>
      <c r="H34" s="48"/>
    </row>
    <row r="35" spans="2:8" ht="12.75">
      <c r="B35" s="32" t="s">
        <v>36</v>
      </c>
      <c r="C35" s="33">
        <f t="shared" si="2"/>
        <v>376712465</v>
      </c>
      <c r="D35" s="105">
        <f>C35/C42</f>
        <v>0.06618086599337304</v>
      </c>
      <c r="E35"/>
      <c r="F35" s="29"/>
      <c r="H35" s="48"/>
    </row>
    <row r="36" spans="2:6" ht="12.75">
      <c r="B36" s="32" t="s">
        <v>35</v>
      </c>
      <c r="C36" s="33">
        <f t="shared" si="2"/>
        <v>181319763</v>
      </c>
      <c r="D36" s="105">
        <f>C36/C42</f>
        <v>0.0318542656586985</v>
      </c>
      <c r="E36"/>
      <c r="F36" s="29"/>
    </row>
    <row r="37" spans="2:6" ht="25.5">
      <c r="B37" s="32" t="s">
        <v>71</v>
      </c>
      <c r="C37" s="33">
        <f t="shared" si="2"/>
        <v>0</v>
      </c>
      <c r="D37" s="105">
        <f>C37/C42</f>
        <v>0</v>
      </c>
      <c r="E37"/>
      <c r="F37" s="29"/>
    </row>
    <row r="38" spans="2:8" ht="12.75">
      <c r="B38" s="32" t="s">
        <v>49</v>
      </c>
      <c r="C38" s="33">
        <f t="shared" si="2"/>
        <v>24794423</v>
      </c>
      <c r="D38" s="105">
        <f>C38/C42</f>
        <v>0.004355885558355512</v>
      </c>
      <c r="E38"/>
      <c r="F38" s="29"/>
      <c r="H38" s="49"/>
    </row>
    <row r="39" spans="2:6" ht="12.75">
      <c r="B39" s="32" t="s">
        <v>50</v>
      </c>
      <c r="C39" s="33">
        <f t="shared" si="2"/>
        <v>9946224</v>
      </c>
      <c r="D39" s="105">
        <f>C39/C42</f>
        <v>0.0017473531641276345</v>
      </c>
      <c r="E39"/>
      <c r="F39" s="29"/>
    </row>
    <row r="40" spans="2:5" ht="12.75">
      <c r="B40" s="32" t="s">
        <v>53</v>
      </c>
      <c r="C40" s="33">
        <v>172446742</v>
      </c>
      <c r="D40" s="105">
        <f>C40/C42</f>
        <v>0.030295452854993195</v>
      </c>
      <c r="E40"/>
    </row>
    <row r="41" spans="2:5" ht="12.75">
      <c r="B41" s="32" t="s">
        <v>41</v>
      </c>
      <c r="C41" s="33">
        <v>73905746</v>
      </c>
      <c r="D41" s="105">
        <f>C41/C42</f>
        <v>0.012983765408894196</v>
      </c>
      <c r="E41"/>
    </row>
    <row r="42" spans="2:5" ht="12.75">
      <c r="B42" s="36" t="s">
        <v>54</v>
      </c>
      <c r="C42" s="37">
        <f>SUM(C32:C41)</f>
        <v>5692165845</v>
      </c>
      <c r="D42" s="119">
        <f>SUM(D32:D40)</f>
        <v>0.9870162345911059</v>
      </c>
      <c r="E42"/>
    </row>
    <row r="43" spans="4:5" ht="12.75">
      <c r="D43"/>
      <c r="E43"/>
    </row>
  </sheetData>
  <sheetProtection/>
  <mergeCells count="7">
    <mergeCell ref="L4:O4"/>
    <mergeCell ref="B4:E4"/>
    <mergeCell ref="B5:E5"/>
    <mergeCell ref="B27:E27"/>
    <mergeCell ref="B28:F28"/>
    <mergeCell ref="B30:C30"/>
    <mergeCell ref="G4:J4"/>
  </mergeCells>
  <printOptions horizontalCentered="1" verticalCentered="1"/>
  <pageMargins left="0.4724409448818898" right="0.4724409448818898" top="0.2755905511811024" bottom="0.15748031496062992" header="0" footer="0"/>
  <pageSetup horizontalDpi="600" verticalDpi="600" orientation="portrait" scale="70" r:id="rId1"/>
  <headerFooter alignWithMargins="0">
    <oddFooter>&amp;CFondo de Participaciones Municipales.xls&amp;RPágina &amp;P</oddFooter>
  </headerFooter>
  <ignoredErrors>
    <ignoredError sqref="D12:D14 D7:D11 D15" numberStoredAsText="1"/>
    <ignoredError sqref="P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1:AF31"/>
  <sheetViews>
    <sheetView showGridLines="0" zoomScale="110" zoomScaleNormal="110" zoomScalePageLayoutView="0" workbookViewId="0" topLeftCell="A3">
      <selection activeCell="B3" sqref="B3:J3"/>
    </sheetView>
  </sheetViews>
  <sheetFormatPr defaultColWidth="11.421875" defaultRowHeight="12.75"/>
  <cols>
    <col min="1" max="1" width="1.28515625" style="0" customWidth="1"/>
    <col min="2" max="2" width="18.8515625" style="0" customWidth="1"/>
    <col min="3" max="3" width="12.7109375" style="0" customWidth="1"/>
    <col min="4" max="4" width="13.8515625" style="0" customWidth="1"/>
    <col min="5" max="5" width="12.7109375" style="0" customWidth="1"/>
    <col min="6" max="6" width="13.8515625" style="0" customWidth="1"/>
    <col min="7" max="7" width="12.7109375" style="0" customWidth="1"/>
    <col min="8" max="8" width="13.7109375" style="0" customWidth="1"/>
    <col min="9" max="9" width="12.7109375" style="0" customWidth="1"/>
    <col min="10" max="10" width="13.7109375" style="0" customWidth="1"/>
    <col min="11" max="11" width="18.7109375" style="0" customWidth="1"/>
    <col min="12" max="12" width="12.7109375" style="0" customWidth="1"/>
    <col min="13" max="13" width="13.7109375" style="0" customWidth="1"/>
    <col min="14" max="14" width="12.7109375" style="0" customWidth="1"/>
    <col min="15" max="15" width="13.140625" style="0" customWidth="1"/>
    <col min="16" max="16" width="12.7109375" style="0" customWidth="1"/>
    <col min="17" max="17" width="12.8515625" style="0" customWidth="1"/>
    <col min="18" max="18" width="12.7109375" style="0" customWidth="1"/>
    <col min="19" max="19" width="12.8515625" style="0" customWidth="1"/>
    <col min="20" max="20" width="19.140625" style="0" customWidth="1"/>
    <col min="21" max="21" width="12.7109375" style="0" customWidth="1"/>
    <col min="22" max="23" width="15.7109375" style="0" customWidth="1"/>
    <col min="24" max="24" width="16.00390625" style="0" customWidth="1"/>
    <col min="25" max="26" width="14.140625" style="0" customWidth="1"/>
    <col min="27" max="27" width="16.57421875" style="0" customWidth="1"/>
    <col min="28" max="28" width="5.8515625" style="0" customWidth="1"/>
    <col min="29" max="29" width="17.8515625" style="0" customWidth="1"/>
    <col min="30" max="30" width="21.00390625" style="0" customWidth="1"/>
    <col min="31" max="31" width="18.421875" style="0" customWidth="1"/>
    <col min="32" max="32" width="25.57421875" style="0" customWidth="1"/>
    <col min="33" max="33" width="15.421875" style="0" bestFit="1" customWidth="1"/>
    <col min="34" max="34" width="15.421875" style="0" customWidth="1"/>
  </cols>
  <sheetData>
    <row r="1" spans="2:27" ht="12.75">
      <c r="B1" s="73"/>
      <c r="C1" s="74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6"/>
      <c r="U1" s="76"/>
      <c r="V1" s="80"/>
      <c r="W1" s="75"/>
      <c r="X1" s="75"/>
      <c r="Y1" s="76"/>
      <c r="Z1" s="76"/>
      <c r="AA1" s="76"/>
    </row>
    <row r="2" spans="2:27" ht="22.5" customHeight="1">
      <c r="B2" s="73"/>
      <c r="C2" s="74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316" t="s">
        <v>151</v>
      </c>
      <c r="U2" s="316"/>
      <c r="V2" s="316"/>
      <c r="W2" s="316"/>
      <c r="X2" s="316"/>
      <c r="Y2" s="316"/>
      <c r="Z2" s="316"/>
      <c r="AA2" s="316"/>
    </row>
    <row r="3" spans="2:27" ht="20.25" customHeight="1">
      <c r="B3" s="315" t="s">
        <v>149</v>
      </c>
      <c r="C3" s="315"/>
      <c r="D3" s="315"/>
      <c r="E3" s="315"/>
      <c r="F3" s="315"/>
      <c r="G3" s="315"/>
      <c r="H3" s="315"/>
      <c r="I3" s="315"/>
      <c r="J3" s="315"/>
      <c r="K3" s="315" t="s">
        <v>149</v>
      </c>
      <c r="L3" s="315"/>
      <c r="M3" s="315"/>
      <c r="N3" s="315"/>
      <c r="O3" s="315"/>
      <c r="P3" s="315"/>
      <c r="Q3" s="315"/>
      <c r="R3" s="315"/>
      <c r="S3" s="315"/>
      <c r="T3" s="316" t="s">
        <v>150</v>
      </c>
      <c r="U3" s="316"/>
      <c r="V3" s="316"/>
      <c r="W3" s="316"/>
      <c r="X3" s="316"/>
      <c r="Y3" s="316"/>
      <c r="Z3" s="316"/>
      <c r="AA3" s="316"/>
    </row>
    <row r="4" spans="2:27" ht="40.5" customHeight="1">
      <c r="B4" s="319" t="s">
        <v>38</v>
      </c>
      <c r="C4" s="321" t="s">
        <v>58</v>
      </c>
      <c r="D4" s="322"/>
      <c r="E4" s="321" t="s">
        <v>7</v>
      </c>
      <c r="F4" s="322"/>
      <c r="G4" s="323" t="s">
        <v>59</v>
      </c>
      <c r="H4" s="324"/>
      <c r="I4" s="323" t="s">
        <v>36</v>
      </c>
      <c r="J4" s="325"/>
      <c r="K4" s="319" t="s">
        <v>38</v>
      </c>
      <c r="L4" s="323" t="s">
        <v>60</v>
      </c>
      <c r="M4" s="325"/>
      <c r="N4" s="327" t="s">
        <v>153</v>
      </c>
      <c r="O4" s="328"/>
      <c r="P4" s="329" t="s">
        <v>61</v>
      </c>
      <c r="Q4" s="318"/>
      <c r="R4" s="317" t="s">
        <v>50</v>
      </c>
      <c r="S4" s="318"/>
      <c r="T4" s="330" t="s">
        <v>38</v>
      </c>
      <c r="U4" s="334" t="s">
        <v>154</v>
      </c>
      <c r="V4" s="335"/>
      <c r="W4" s="335"/>
      <c r="X4" s="335"/>
      <c r="Y4" s="336"/>
      <c r="Z4" s="337" t="s">
        <v>155</v>
      </c>
      <c r="AA4" s="332" t="s">
        <v>165</v>
      </c>
    </row>
    <row r="5" spans="2:28" ht="27" customHeight="1">
      <c r="B5" s="320"/>
      <c r="C5" s="272" t="s">
        <v>44</v>
      </c>
      <c r="D5" s="273" t="s">
        <v>1</v>
      </c>
      <c r="E5" s="272" t="s">
        <v>44</v>
      </c>
      <c r="F5" s="273" t="s">
        <v>1</v>
      </c>
      <c r="G5" s="272" t="s">
        <v>44</v>
      </c>
      <c r="H5" s="273" t="s">
        <v>1</v>
      </c>
      <c r="I5" s="272" t="s">
        <v>44</v>
      </c>
      <c r="J5" s="284" t="s">
        <v>1</v>
      </c>
      <c r="K5" s="326"/>
      <c r="L5" s="272" t="s">
        <v>44</v>
      </c>
      <c r="M5" s="284" t="s">
        <v>1</v>
      </c>
      <c r="N5" s="282" t="s">
        <v>44</v>
      </c>
      <c r="O5" s="283" t="s">
        <v>1</v>
      </c>
      <c r="P5" s="302" t="s">
        <v>44</v>
      </c>
      <c r="Q5" s="273" t="s">
        <v>1</v>
      </c>
      <c r="R5" s="272" t="s">
        <v>44</v>
      </c>
      <c r="S5" s="273" t="s">
        <v>1</v>
      </c>
      <c r="T5" s="331"/>
      <c r="U5" s="276" t="s">
        <v>156</v>
      </c>
      <c r="V5" s="276" t="s">
        <v>157</v>
      </c>
      <c r="W5" s="276" t="s">
        <v>56</v>
      </c>
      <c r="X5" s="276" t="s">
        <v>158</v>
      </c>
      <c r="Y5" s="276" t="s">
        <v>57</v>
      </c>
      <c r="Z5" s="326"/>
      <c r="AA5" s="333"/>
      <c r="AB5" s="188"/>
    </row>
    <row r="6" spans="2:28" ht="23.25" customHeight="1">
      <c r="B6" s="275">
        <v>1</v>
      </c>
      <c r="C6" s="274">
        <v>2</v>
      </c>
      <c r="D6" s="274" t="s">
        <v>152</v>
      </c>
      <c r="E6" s="274">
        <v>4</v>
      </c>
      <c r="F6" s="281" t="s">
        <v>161</v>
      </c>
      <c r="G6" s="274">
        <v>6</v>
      </c>
      <c r="H6" s="281" t="s">
        <v>163</v>
      </c>
      <c r="I6" s="274">
        <v>8</v>
      </c>
      <c r="J6" s="285" t="s">
        <v>164</v>
      </c>
      <c r="K6" s="275">
        <v>1</v>
      </c>
      <c r="L6" s="274">
        <v>2</v>
      </c>
      <c r="M6" s="279" t="s">
        <v>152</v>
      </c>
      <c r="N6" s="274">
        <v>4</v>
      </c>
      <c r="O6" s="281" t="s">
        <v>161</v>
      </c>
      <c r="P6" s="303">
        <v>6</v>
      </c>
      <c r="Q6" s="281" t="s">
        <v>163</v>
      </c>
      <c r="R6" s="274">
        <v>8</v>
      </c>
      <c r="S6" s="281" t="s">
        <v>164</v>
      </c>
      <c r="T6" s="289"/>
      <c r="U6" s="277">
        <v>1</v>
      </c>
      <c r="V6" s="277" t="s">
        <v>159</v>
      </c>
      <c r="W6" s="278" t="s">
        <v>160</v>
      </c>
      <c r="X6" s="274">
        <v>4</v>
      </c>
      <c r="Y6" s="274" t="s">
        <v>161</v>
      </c>
      <c r="Z6" s="279" t="s">
        <v>162</v>
      </c>
      <c r="AA6" s="280">
        <v>2021</v>
      </c>
      <c r="AB6" s="188"/>
    </row>
    <row r="7" spans="2:32" ht="12.75">
      <c r="B7" s="81" t="s">
        <v>32</v>
      </c>
      <c r="C7" s="84">
        <v>3.5978815663519375</v>
      </c>
      <c r="D7" s="85">
        <f>ROUND(C7%*D27,0)</f>
        <v>142586298</v>
      </c>
      <c r="E7" s="84">
        <v>3.5978815663519375</v>
      </c>
      <c r="F7" s="82">
        <f>ROUND(E7%*F27,0)</f>
        <v>30305454</v>
      </c>
      <c r="G7" s="84">
        <v>3.5978815663519375</v>
      </c>
      <c r="H7" s="82">
        <f>ROUND(G7%*H27,0)</f>
        <v>1714896</v>
      </c>
      <c r="I7" s="84">
        <v>3.5978815663519375</v>
      </c>
      <c r="J7" s="286">
        <f>ROUND(I7%*J27,0)</f>
        <v>13553668</v>
      </c>
      <c r="K7" s="293" t="s">
        <v>32</v>
      </c>
      <c r="L7" s="84">
        <v>3.5978815663519375</v>
      </c>
      <c r="M7" s="82">
        <f>ROUND(L7%*M27,0)</f>
        <v>6523670</v>
      </c>
      <c r="N7" s="84">
        <v>3.5978815663519375</v>
      </c>
      <c r="O7" s="82">
        <f>ROUND(N7%*O27,0)</f>
        <v>0</v>
      </c>
      <c r="P7" s="84">
        <v>3.5978815663519375</v>
      </c>
      <c r="Q7" s="82">
        <f>ROUND(P7%*Q27,0)</f>
        <v>892074</v>
      </c>
      <c r="R7" s="84">
        <v>3.5978815663519375</v>
      </c>
      <c r="S7" s="294">
        <f>ROUND(R7%*S27,0)</f>
        <v>357853</v>
      </c>
      <c r="T7" s="290" t="s">
        <v>32</v>
      </c>
      <c r="U7" s="304">
        <v>58524</v>
      </c>
      <c r="V7" s="78">
        <v>0.024358631781096964</v>
      </c>
      <c r="W7" s="186">
        <f>ROUND(V7*W27,0)</f>
        <v>4200567</v>
      </c>
      <c r="X7" s="84">
        <v>3.5978815663519375</v>
      </c>
      <c r="Y7" s="133">
        <f>ROUND(X7%*Y27,0)</f>
        <v>2659041</v>
      </c>
      <c r="Z7" s="137">
        <f aca="true" t="shared" si="0" ref="Z7:Z23">W7+Y7</f>
        <v>6859608</v>
      </c>
      <c r="AA7" s="85">
        <f aca="true" t="shared" si="1" ref="AA7:AA23">D7+F7+H7+J7+M7+O7+Q7+S7+Z7</f>
        <v>202793521</v>
      </c>
      <c r="AB7" s="261"/>
      <c r="AC7" s="261">
        <f>U7/$U$24</f>
        <v>0.024358631781096964</v>
      </c>
      <c r="AD7" s="5"/>
      <c r="AE7" s="5"/>
      <c r="AF7" s="34"/>
    </row>
    <row r="8" spans="2:32" ht="12.75">
      <c r="B8" s="81" t="s">
        <v>33</v>
      </c>
      <c r="C8" s="84">
        <v>8.534050739085968</v>
      </c>
      <c r="D8" s="85">
        <f>ROUND(C8%*D27,0)</f>
        <v>338209772</v>
      </c>
      <c r="E8" s="84">
        <v>8.534050739085968</v>
      </c>
      <c r="F8" s="82">
        <f>ROUND(E8%*F27,0)</f>
        <v>71883490</v>
      </c>
      <c r="G8" s="84">
        <v>8.534050739085968</v>
      </c>
      <c r="H8" s="82">
        <f>ROUND(G8%*H27,0)</f>
        <v>4067675</v>
      </c>
      <c r="I8" s="84">
        <v>8.534050739085968</v>
      </c>
      <c r="J8" s="286">
        <f>ROUND(I8%*J27,0)</f>
        <v>32148833</v>
      </c>
      <c r="K8" s="293" t="s">
        <v>33</v>
      </c>
      <c r="L8" s="84">
        <v>8.534050739085968</v>
      </c>
      <c r="M8" s="82">
        <f>ROUND(L8%*M27,0)</f>
        <v>15473921</v>
      </c>
      <c r="N8" s="84">
        <v>8.534050739085968</v>
      </c>
      <c r="O8" s="82">
        <f>ROUND(N8%*O27,0)</f>
        <v>0</v>
      </c>
      <c r="P8" s="84">
        <v>8.534050739085968</v>
      </c>
      <c r="Q8" s="82">
        <f>ROUND(P8%*Q27,0)</f>
        <v>2115969</v>
      </c>
      <c r="R8" s="84">
        <v>8.534050739085968</v>
      </c>
      <c r="S8" s="294">
        <f>ROUND(R8%*S27,0)</f>
        <v>848816</v>
      </c>
      <c r="T8" s="290" t="s">
        <v>33</v>
      </c>
      <c r="U8" s="305">
        <v>243229</v>
      </c>
      <c r="V8" s="78">
        <v>0.10123582888190201</v>
      </c>
      <c r="W8" s="186">
        <f>ROUND(V8*W27,0)</f>
        <v>17457789</v>
      </c>
      <c r="X8" s="84">
        <v>8.534050739085968</v>
      </c>
      <c r="Y8" s="133">
        <f>ROUND(X8%*Y27,0)</f>
        <v>6307154</v>
      </c>
      <c r="Z8" s="137">
        <f t="shared" si="0"/>
        <v>23764943</v>
      </c>
      <c r="AA8" s="85">
        <f t="shared" si="1"/>
        <v>488513419</v>
      </c>
      <c r="AB8" s="34"/>
      <c r="AC8" s="261">
        <f aca="true" t="shared" si="2" ref="AC8:AC23">U8/$U$24</f>
        <v>0.10123582888190201</v>
      </c>
      <c r="AD8" s="5"/>
      <c r="AE8" s="5"/>
      <c r="AF8" s="34"/>
    </row>
    <row r="9" spans="2:32" ht="12.75">
      <c r="B9" s="81" t="s">
        <v>20</v>
      </c>
      <c r="C9" s="84">
        <v>4.654498611506998</v>
      </c>
      <c r="D9" s="85">
        <f>ROUND(C9%*D27,0)</f>
        <v>184460693</v>
      </c>
      <c r="E9" s="84">
        <v>4.654498611506998</v>
      </c>
      <c r="F9" s="82">
        <f>ROUND(E9%*F27,0)</f>
        <v>39205486</v>
      </c>
      <c r="G9" s="84">
        <v>4.654498611506998</v>
      </c>
      <c r="H9" s="82">
        <f>ROUND(G9%*H27,0)</f>
        <v>2218523</v>
      </c>
      <c r="I9" s="84">
        <v>4.654498611506998</v>
      </c>
      <c r="J9" s="286">
        <f>ROUND(I9%*J27,0)</f>
        <v>17534076</v>
      </c>
      <c r="K9" s="293" t="s">
        <v>20</v>
      </c>
      <c r="L9" s="84">
        <v>4.654498611506998</v>
      </c>
      <c r="M9" s="82">
        <f>ROUND(L9%*M27,0)</f>
        <v>8439526</v>
      </c>
      <c r="N9" s="84">
        <v>4.654498611506998</v>
      </c>
      <c r="O9" s="82">
        <f>ROUND(N9%*O27,0)</f>
        <v>0</v>
      </c>
      <c r="P9" s="84">
        <v>4.654498611506998</v>
      </c>
      <c r="Q9" s="82">
        <f>ROUND(P9%*Q27,0)</f>
        <v>1154056</v>
      </c>
      <c r="R9" s="84">
        <v>4.654498611506998</v>
      </c>
      <c r="S9" s="294">
        <f>ROUND(R9%*S27,0)</f>
        <v>462947</v>
      </c>
      <c r="T9" s="290" t="s">
        <v>20</v>
      </c>
      <c r="U9" s="305">
        <v>107731</v>
      </c>
      <c r="V9" s="78">
        <v>0.044839378039938434</v>
      </c>
      <c r="W9" s="186">
        <f>ROUND(V9*W27,0)</f>
        <v>7732405</v>
      </c>
      <c r="X9" s="84">
        <v>4.654498611506998</v>
      </c>
      <c r="Y9" s="133">
        <f>ROUND(X9%*Y27,0)</f>
        <v>3439942</v>
      </c>
      <c r="Z9" s="137">
        <f t="shared" si="0"/>
        <v>11172347</v>
      </c>
      <c r="AA9" s="85">
        <f t="shared" si="1"/>
        <v>264647654</v>
      </c>
      <c r="AB9" s="34"/>
      <c r="AC9" s="261">
        <f t="shared" si="2"/>
        <v>0.044839378039938434</v>
      </c>
      <c r="AD9" s="5"/>
      <c r="AE9" s="5"/>
      <c r="AF9" s="34"/>
    </row>
    <row r="10" spans="2:32" ht="12.75">
      <c r="B10" s="81" t="s">
        <v>21</v>
      </c>
      <c r="C10" s="84">
        <v>24.457379899995534</v>
      </c>
      <c r="D10" s="85">
        <f>ROUND(C10%*D27,0)</f>
        <v>969261274</v>
      </c>
      <c r="E10" s="84">
        <v>24.457379899995534</v>
      </c>
      <c r="F10" s="82">
        <f>ROUND(E10%*F27,0)-1</f>
        <v>206007893</v>
      </c>
      <c r="G10" s="84">
        <v>24.457379899995534</v>
      </c>
      <c r="H10" s="82">
        <f>ROUND(G10%*H27,0)</f>
        <v>11657379</v>
      </c>
      <c r="I10" s="84">
        <v>24.457379899995534</v>
      </c>
      <c r="J10" s="286">
        <f>ROUND(I10%*J27,0)-1</f>
        <v>92133998</v>
      </c>
      <c r="K10" s="293" t="s">
        <v>21</v>
      </c>
      <c r="L10" s="84">
        <v>24.457379899995534</v>
      </c>
      <c r="M10" s="82">
        <f>ROUND(L10%*M27,0)</f>
        <v>44346063</v>
      </c>
      <c r="N10" s="84">
        <v>24.457379899995534</v>
      </c>
      <c r="O10" s="82">
        <f>ROUND(N10%*O27,0)</f>
        <v>0</v>
      </c>
      <c r="P10" s="84">
        <v>24.457379899995534</v>
      </c>
      <c r="Q10" s="82">
        <f>ROUND(P10%*Q27,0)</f>
        <v>6064066</v>
      </c>
      <c r="R10" s="84">
        <v>24.457379899995534</v>
      </c>
      <c r="S10" s="294">
        <f>ROUND(R10%*S27,0)-2</f>
        <v>2432584</v>
      </c>
      <c r="T10" s="290" t="s">
        <v>21</v>
      </c>
      <c r="U10" s="305">
        <v>683607</v>
      </c>
      <c r="V10" s="78">
        <v>0.2845282481713545</v>
      </c>
      <c r="W10" s="186">
        <f>ROUND(V10*W27,0)</f>
        <v>49065969</v>
      </c>
      <c r="X10" s="84">
        <v>24.457379899995534</v>
      </c>
      <c r="Y10" s="133">
        <f>ROUND(X10%*Y27,0)+2</f>
        <v>18075411</v>
      </c>
      <c r="Z10" s="137">
        <f t="shared" si="0"/>
        <v>67141380</v>
      </c>
      <c r="AA10" s="85">
        <f t="shared" si="1"/>
        <v>1399044637</v>
      </c>
      <c r="AB10" s="34"/>
      <c r="AC10" s="261">
        <f t="shared" si="2"/>
        <v>0.2845282481713545</v>
      </c>
      <c r="AD10" s="5"/>
      <c r="AE10" s="5"/>
      <c r="AF10" s="34"/>
    </row>
    <row r="11" spans="2:32" ht="12.75">
      <c r="B11" s="81" t="s">
        <v>22</v>
      </c>
      <c r="C11" s="84">
        <v>7.436768469010508</v>
      </c>
      <c r="D11" s="85">
        <f>ROUND(C11%*D27,0)</f>
        <v>294723789</v>
      </c>
      <c r="E11" s="84">
        <v>7.436768469010508</v>
      </c>
      <c r="F11" s="82">
        <f>ROUND(E11%*F27,0)</f>
        <v>62640930</v>
      </c>
      <c r="G11" s="84">
        <v>7.436768469010508</v>
      </c>
      <c r="H11" s="82">
        <f>ROUND(G11%*H27,0)</f>
        <v>3544666</v>
      </c>
      <c r="I11" s="84">
        <v>7.436768469010508</v>
      </c>
      <c r="J11" s="286">
        <f>ROUND(I11%*J27,0)</f>
        <v>28015234</v>
      </c>
      <c r="K11" s="293" t="s">
        <v>22</v>
      </c>
      <c r="L11" s="84">
        <v>7.436768469010508</v>
      </c>
      <c r="M11" s="82">
        <f>ROUND(L11%*M27,0)</f>
        <v>13484331</v>
      </c>
      <c r="N11" s="84">
        <v>7.436768469010508</v>
      </c>
      <c r="O11" s="82">
        <f>ROUND(N11%*O27,0)</f>
        <v>0</v>
      </c>
      <c r="P11" s="84">
        <v>7.436768469010508</v>
      </c>
      <c r="Q11" s="82">
        <f>ROUND(P11%*Q27,0)</f>
        <v>1843904</v>
      </c>
      <c r="R11" s="84">
        <v>7.436768469010508</v>
      </c>
      <c r="S11" s="294">
        <f>ROUND(R11%*S27,0)</f>
        <v>739678</v>
      </c>
      <c r="T11" s="290" t="s">
        <v>22</v>
      </c>
      <c r="U11" s="305">
        <v>214877</v>
      </c>
      <c r="V11" s="78">
        <v>0.08943526965393295</v>
      </c>
      <c r="W11" s="186">
        <f>ROUND(V11*W27,0)</f>
        <v>15422821</v>
      </c>
      <c r="X11" s="84">
        <v>7.436768469010508</v>
      </c>
      <c r="Y11" s="133">
        <f>ROUND(X11%*Y27,0)</f>
        <v>5496199</v>
      </c>
      <c r="Z11" s="137">
        <f t="shared" si="0"/>
        <v>20919020</v>
      </c>
      <c r="AA11" s="85">
        <f t="shared" si="1"/>
        <v>425911552</v>
      </c>
      <c r="AB11" s="34"/>
      <c r="AC11" s="261">
        <f t="shared" si="2"/>
        <v>0.08943526965393295</v>
      </c>
      <c r="AD11" s="5"/>
      <c r="AE11" s="5"/>
      <c r="AF11" s="34"/>
    </row>
    <row r="12" spans="2:32" ht="12.75">
      <c r="B12" s="81" t="s">
        <v>34</v>
      </c>
      <c r="C12" s="84">
        <v>5.1529410102949615</v>
      </c>
      <c r="D12" s="85">
        <f>ROUND(C12%*D27,0)</f>
        <v>204214278</v>
      </c>
      <c r="E12" s="84">
        <v>5.1529410102949615</v>
      </c>
      <c r="F12" s="82">
        <f>ROUND(E12%*F27,0)</f>
        <v>43403935</v>
      </c>
      <c r="G12" s="84">
        <v>5.1529410102949615</v>
      </c>
      <c r="H12" s="82">
        <f>ROUND(G12%*H27,0)</f>
        <v>2456101</v>
      </c>
      <c r="I12" s="84">
        <v>5.1529410102949615</v>
      </c>
      <c r="J12" s="286">
        <f>ROUND(I12%*J27,0)</f>
        <v>19411771</v>
      </c>
      <c r="K12" s="293" t="s">
        <v>34</v>
      </c>
      <c r="L12" s="84">
        <v>5.1529410102949615</v>
      </c>
      <c r="M12" s="82">
        <f>ROUND(L12%*M27,0)</f>
        <v>9343300</v>
      </c>
      <c r="N12" s="84">
        <v>5.1529410102949615</v>
      </c>
      <c r="O12" s="82">
        <f>ROUND(N12%*O27,0)</f>
        <v>0</v>
      </c>
      <c r="P12" s="84">
        <v>5.1529410102949615</v>
      </c>
      <c r="Q12" s="82">
        <f>ROUND(P12%*Q27,0)</f>
        <v>1277642</v>
      </c>
      <c r="R12" s="84">
        <v>5.1529410102949615</v>
      </c>
      <c r="S12" s="294">
        <f>ROUND(R12%*S27,0)</f>
        <v>512523</v>
      </c>
      <c r="T12" s="290" t="s">
        <v>34</v>
      </c>
      <c r="U12" s="305">
        <v>137257</v>
      </c>
      <c r="V12" s="78">
        <v>0.05712857498424622</v>
      </c>
      <c r="W12" s="186">
        <f>ROUND(V12*W27,0)</f>
        <v>9851637</v>
      </c>
      <c r="X12" s="84">
        <v>5.1529410102949615</v>
      </c>
      <c r="Y12" s="133">
        <f>ROUND(X12%*Y27,0)</f>
        <v>3808319</v>
      </c>
      <c r="Z12" s="137">
        <f t="shared" si="0"/>
        <v>13659956</v>
      </c>
      <c r="AA12" s="85">
        <f t="shared" si="1"/>
        <v>294279506</v>
      </c>
      <c r="AB12" s="100"/>
      <c r="AC12" s="261">
        <f t="shared" si="2"/>
        <v>0.05712857498424622</v>
      </c>
      <c r="AD12" s="185"/>
      <c r="AE12" s="5"/>
      <c r="AF12" s="34"/>
    </row>
    <row r="13" spans="2:32" ht="12.75">
      <c r="B13" s="81" t="s">
        <v>62</v>
      </c>
      <c r="C13" s="84">
        <v>3.31292434950379</v>
      </c>
      <c r="D13" s="85">
        <f>ROUND(C13%*D27,0)</f>
        <v>131293266</v>
      </c>
      <c r="E13" s="84">
        <v>3.31292434950379</v>
      </c>
      <c r="F13" s="82">
        <f>ROUND(E13%*F27,0)</f>
        <v>27905220</v>
      </c>
      <c r="G13" s="84">
        <v>3.31292434950379</v>
      </c>
      <c r="H13" s="82">
        <f>ROUND(G13%*H27,0)</f>
        <v>1579074</v>
      </c>
      <c r="I13" s="84">
        <v>3.31292434950379</v>
      </c>
      <c r="J13" s="286">
        <f>ROUND(I13%*J27,0)</f>
        <v>12480199</v>
      </c>
      <c r="K13" s="293" t="s">
        <v>62</v>
      </c>
      <c r="L13" s="84">
        <v>3.31292434950379</v>
      </c>
      <c r="M13" s="82">
        <f>ROUND(L13%*M27,0)</f>
        <v>6006987</v>
      </c>
      <c r="N13" s="84">
        <v>3.31292434950379</v>
      </c>
      <c r="O13" s="82">
        <f>ROUND(N13%*O27,0)</f>
        <v>0</v>
      </c>
      <c r="P13" s="84">
        <v>3.31292434950379</v>
      </c>
      <c r="Q13" s="82">
        <f>ROUND(P13%*Q27,0)</f>
        <v>821420</v>
      </c>
      <c r="R13" s="84">
        <v>3.31292434950379</v>
      </c>
      <c r="S13" s="294">
        <f>ROUND(R13%*S27,0)</f>
        <v>329511</v>
      </c>
      <c r="T13" s="291" t="s">
        <v>62</v>
      </c>
      <c r="U13" s="305">
        <v>32181</v>
      </c>
      <c r="V13" s="78">
        <v>0.013394250723591712</v>
      </c>
      <c r="W13" s="186">
        <f>ROUND(V13*W27,0)</f>
        <v>2309795</v>
      </c>
      <c r="X13" s="84">
        <v>3.31292434950379</v>
      </c>
      <c r="Y13" s="133">
        <f>ROUND(X13%*Y27,0)</f>
        <v>2448441</v>
      </c>
      <c r="Z13" s="137">
        <f t="shared" si="0"/>
        <v>4758236</v>
      </c>
      <c r="AA13" s="85">
        <f t="shared" si="1"/>
        <v>185173913</v>
      </c>
      <c r="AB13" s="100"/>
      <c r="AC13" s="261">
        <f t="shared" si="2"/>
        <v>0.013394250723591712</v>
      </c>
      <c r="AD13" s="185"/>
      <c r="AE13" s="5"/>
      <c r="AF13" s="34"/>
    </row>
    <row r="14" spans="2:32" ht="12.75">
      <c r="B14" s="81" t="s">
        <v>23</v>
      </c>
      <c r="C14" s="84">
        <v>6.757107063339131</v>
      </c>
      <c r="D14" s="85">
        <f>ROUND(C14%*D27,0)</f>
        <v>267788382</v>
      </c>
      <c r="E14" s="84">
        <v>6.757107063339131</v>
      </c>
      <c r="F14" s="82">
        <f>ROUND(E14%*F27,0)</f>
        <v>56916048</v>
      </c>
      <c r="G14" s="84">
        <v>6.757107063339131</v>
      </c>
      <c r="H14" s="82">
        <f>ROUND(G14%*H27,0)</f>
        <v>3220711</v>
      </c>
      <c r="I14" s="84">
        <v>6.757107063339131</v>
      </c>
      <c r="J14" s="286">
        <f>ROUND(I14%*J27,0)</f>
        <v>25454865</v>
      </c>
      <c r="K14" s="293" t="s">
        <v>23</v>
      </c>
      <c r="L14" s="84">
        <v>6.757107063339131</v>
      </c>
      <c r="M14" s="82">
        <f>ROUND(L14%*M27,0)</f>
        <v>12251971</v>
      </c>
      <c r="N14" s="84">
        <v>6.757107063339131</v>
      </c>
      <c r="O14" s="82">
        <f>ROUND(N14%*O27,0)</f>
        <v>0</v>
      </c>
      <c r="P14" s="84">
        <v>6.757107063339131</v>
      </c>
      <c r="Q14" s="82">
        <f>ROUND(P14%*Q27,0)</f>
        <v>1675386</v>
      </c>
      <c r="R14" s="84">
        <v>6.757107063339131</v>
      </c>
      <c r="S14" s="294">
        <f>ROUND(R14%*S27,0)</f>
        <v>672077</v>
      </c>
      <c r="T14" s="290" t="s">
        <v>23</v>
      </c>
      <c r="U14" s="305">
        <v>190885</v>
      </c>
      <c r="V14" s="78">
        <v>0.07944941267744333</v>
      </c>
      <c r="W14" s="186">
        <f>ROUND(V14*W27,0)</f>
        <v>13700792</v>
      </c>
      <c r="X14" s="84">
        <v>6.757107063339131</v>
      </c>
      <c r="Y14" s="133">
        <f>ROUND(X14%*Y27,0)</f>
        <v>4993890</v>
      </c>
      <c r="Z14" s="137">
        <f t="shared" si="0"/>
        <v>18694682</v>
      </c>
      <c r="AA14" s="85">
        <f t="shared" si="1"/>
        <v>386674122</v>
      </c>
      <c r="AB14" s="100"/>
      <c r="AC14" s="261">
        <f t="shared" si="2"/>
        <v>0.07944941267744333</v>
      </c>
      <c r="AD14" s="185"/>
      <c r="AE14" s="5"/>
      <c r="AF14" s="34"/>
    </row>
    <row r="15" spans="2:32" ht="12.75">
      <c r="B15" s="81" t="s">
        <v>24</v>
      </c>
      <c r="C15" s="84">
        <v>3.1403085597947973</v>
      </c>
      <c r="D15" s="85">
        <f>ROUND(C15%*D27,0)</f>
        <v>124452394</v>
      </c>
      <c r="E15" s="84">
        <v>3.1403085597947973</v>
      </c>
      <c r="F15" s="82">
        <f>ROUND(E15%*F27,0)</f>
        <v>26451253</v>
      </c>
      <c r="G15" s="84">
        <v>3.1403085597947973</v>
      </c>
      <c r="H15" s="82">
        <f>ROUND(G15%*H27,0)+1</f>
        <v>1496799</v>
      </c>
      <c r="I15" s="84">
        <v>3.1403085597947973</v>
      </c>
      <c r="J15" s="286">
        <f>ROUND(I15%*J27,0)</f>
        <v>11829934</v>
      </c>
      <c r="K15" s="293" t="s">
        <v>24</v>
      </c>
      <c r="L15" s="84">
        <v>3.1403085597947973</v>
      </c>
      <c r="M15" s="82">
        <f>ROUND(L15%*M27,0)</f>
        <v>5694000</v>
      </c>
      <c r="N15" s="84">
        <v>3.1403085597947973</v>
      </c>
      <c r="O15" s="82">
        <f>ROUND(N15%*O27,0)</f>
        <v>0</v>
      </c>
      <c r="P15" s="84">
        <v>3.1403085597947973</v>
      </c>
      <c r="Q15" s="82">
        <f>ROUND(P15%*Q27,0)</f>
        <v>778621</v>
      </c>
      <c r="R15" s="84">
        <v>3.1403085597947973</v>
      </c>
      <c r="S15" s="294">
        <f>ROUND(R15%*S27,0)</f>
        <v>312342</v>
      </c>
      <c r="T15" s="290" t="s">
        <v>24</v>
      </c>
      <c r="U15" s="305">
        <v>37749</v>
      </c>
      <c r="V15" s="78">
        <v>0.01571174203924252</v>
      </c>
      <c r="W15" s="186">
        <f>ROUND(V15*W27,0)</f>
        <v>2709439</v>
      </c>
      <c r="X15" s="84">
        <v>3.1403085597947973</v>
      </c>
      <c r="Y15" s="133">
        <f>ROUND(X15%*Y27,0)</f>
        <v>2320868</v>
      </c>
      <c r="Z15" s="137">
        <f t="shared" si="0"/>
        <v>5030307</v>
      </c>
      <c r="AA15" s="85">
        <f t="shared" si="1"/>
        <v>176045650</v>
      </c>
      <c r="AB15" s="100"/>
      <c r="AC15" s="261">
        <f t="shared" si="2"/>
        <v>0.01571174203924252</v>
      </c>
      <c r="AD15" s="185"/>
      <c r="AE15" s="5"/>
      <c r="AF15" s="34"/>
    </row>
    <row r="16" spans="2:32" ht="12.75">
      <c r="B16" s="86" t="s">
        <v>39</v>
      </c>
      <c r="C16" s="84">
        <v>3.9866445512693645</v>
      </c>
      <c r="D16" s="85">
        <f>ROUND(C16%*D27,0)</f>
        <v>157993219</v>
      </c>
      <c r="E16" s="84">
        <v>3.9866445512693645</v>
      </c>
      <c r="F16" s="82">
        <f>ROUND(E16%*F27,0)</f>
        <v>33580059</v>
      </c>
      <c r="G16" s="84">
        <v>3.9866445512693645</v>
      </c>
      <c r="H16" s="82">
        <f>ROUND(G16%*H27,0)</f>
        <v>1900197</v>
      </c>
      <c r="I16" s="84">
        <v>3.9866445512693645</v>
      </c>
      <c r="J16" s="286">
        <f>ROUND(I16%*J27,0)</f>
        <v>15018187</v>
      </c>
      <c r="K16" s="295" t="s">
        <v>39</v>
      </c>
      <c r="L16" s="84">
        <v>3.9866445512693645</v>
      </c>
      <c r="M16" s="82">
        <f>ROUND(L16%*M27,0)</f>
        <v>7228574</v>
      </c>
      <c r="N16" s="84">
        <v>3.9866445512693645</v>
      </c>
      <c r="O16" s="82">
        <f>ROUND(N16%*O27,0)</f>
        <v>0</v>
      </c>
      <c r="P16" s="84">
        <v>3.9866445512693645</v>
      </c>
      <c r="Q16" s="82">
        <f>ROUND(P16%*Q27,0)</f>
        <v>988466</v>
      </c>
      <c r="R16" s="84">
        <v>3.9866445512693645</v>
      </c>
      <c r="S16" s="294">
        <f>ROUND(R16%*S27,0)</f>
        <v>396521</v>
      </c>
      <c r="T16" s="290" t="s">
        <v>39</v>
      </c>
      <c r="U16" s="305">
        <v>91185</v>
      </c>
      <c r="V16" s="78">
        <v>0.0379526662387965</v>
      </c>
      <c r="W16" s="186">
        <f>ROUND(V16*W27,0)</f>
        <v>6544814</v>
      </c>
      <c r="X16" s="84">
        <v>3.9866445512693645</v>
      </c>
      <c r="Y16" s="133">
        <f>ROUND(X16%*Y27,0)</f>
        <v>2946359</v>
      </c>
      <c r="Z16" s="137">
        <f t="shared" si="0"/>
        <v>9491173</v>
      </c>
      <c r="AA16" s="85">
        <f t="shared" si="1"/>
        <v>226596396</v>
      </c>
      <c r="AB16" s="34"/>
      <c r="AC16" s="261">
        <f t="shared" si="2"/>
        <v>0.0379526662387965</v>
      </c>
      <c r="AD16" s="5"/>
      <c r="AE16" s="5"/>
      <c r="AF16" s="34"/>
    </row>
    <row r="17" spans="2:32" ht="12.75">
      <c r="B17" s="81" t="s">
        <v>25</v>
      </c>
      <c r="C17" s="84">
        <v>3.2382310561624923</v>
      </c>
      <c r="D17" s="85">
        <f>ROUND(C17%*D27,0)</f>
        <v>128333124</v>
      </c>
      <c r="E17" s="84">
        <v>3.2382310561624923</v>
      </c>
      <c r="F17" s="82">
        <f>ROUND(E17%*F27,0)</f>
        <v>27276068</v>
      </c>
      <c r="G17" s="84">
        <v>3.2382310561624923</v>
      </c>
      <c r="H17" s="82">
        <f>ROUND(G17%*H27,0)</f>
        <v>1543472</v>
      </c>
      <c r="I17" s="84">
        <v>3.2382310561624923</v>
      </c>
      <c r="J17" s="286">
        <f>ROUND(I17%*J27,0)</f>
        <v>12198820</v>
      </c>
      <c r="K17" s="293" t="s">
        <v>25</v>
      </c>
      <c r="L17" s="84">
        <v>3.2382310561624923</v>
      </c>
      <c r="M17" s="82">
        <f>ROUND(L17%*M27,0)</f>
        <v>5871553</v>
      </c>
      <c r="N17" s="84">
        <v>3.2382310561624923</v>
      </c>
      <c r="O17" s="82">
        <f>ROUND(N17%*O27,0)</f>
        <v>0</v>
      </c>
      <c r="P17" s="84">
        <v>3.2382310561624923</v>
      </c>
      <c r="Q17" s="82">
        <f>ROUND(P17%*Q27,0)</f>
        <v>802901</v>
      </c>
      <c r="R17" s="84">
        <v>3.2382310561624923</v>
      </c>
      <c r="S17" s="294">
        <f>ROUND(R17%*S27,0)</f>
        <v>322082</v>
      </c>
      <c r="T17" s="290" t="s">
        <v>25</v>
      </c>
      <c r="U17" s="305">
        <v>30798</v>
      </c>
      <c r="V17" s="78">
        <v>0.012818623839693531</v>
      </c>
      <c r="W17" s="186">
        <f>ROUND(V17*W27,0)</f>
        <v>2210530</v>
      </c>
      <c r="X17" s="84">
        <v>3.2382310561624923</v>
      </c>
      <c r="Y17" s="133">
        <f>ROUND(X17%*Y27,0)</f>
        <v>2393239</v>
      </c>
      <c r="Z17" s="137">
        <f t="shared" si="0"/>
        <v>4603769</v>
      </c>
      <c r="AA17" s="85">
        <f t="shared" si="1"/>
        <v>180951789</v>
      </c>
      <c r="AB17" s="34"/>
      <c r="AC17" s="261">
        <f t="shared" si="2"/>
        <v>0.012818623839693531</v>
      </c>
      <c r="AD17" s="5"/>
      <c r="AE17" s="5"/>
      <c r="AF17" s="34"/>
    </row>
    <row r="18" spans="2:32" ht="12.75">
      <c r="B18" s="81" t="s">
        <v>26</v>
      </c>
      <c r="C18" s="84">
        <v>5.903130091118425</v>
      </c>
      <c r="D18" s="85">
        <f>ROUND(C18%*D27,0)</f>
        <v>233944740</v>
      </c>
      <c r="E18" s="84">
        <v>5.903130091118425</v>
      </c>
      <c r="F18" s="82">
        <f>ROUND(E18%*F27,0)</f>
        <v>49722881</v>
      </c>
      <c r="G18" s="84">
        <v>5.903130091118425</v>
      </c>
      <c r="H18" s="82">
        <f>ROUND(G18%*H27,0)</f>
        <v>2813671</v>
      </c>
      <c r="I18" s="84">
        <v>5.903130091118425</v>
      </c>
      <c r="J18" s="286">
        <f>ROUND(I18%*J27,0)</f>
        <v>22237827</v>
      </c>
      <c r="K18" s="293" t="s">
        <v>26</v>
      </c>
      <c r="L18" s="84">
        <v>5.903130091118425</v>
      </c>
      <c r="M18" s="82">
        <f>ROUND(L18%*M27,0)</f>
        <v>10703541</v>
      </c>
      <c r="N18" s="84">
        <v>5.903130091118425</v>
      </c>
      <c r="O18" s="82">
        <f>ROUND(N18%*O27,0)</f>
        <v>0</v>
      </c>
      <c r="P18" s="84">
        <v>5.903130091118425</v>
      </c>
      <c r="Q18" s="82">
        <f>ROUND(P18%*Q27,0)</f>
        <v>1463647</v>
      </c>
      <c r="R18" s="84">
        <v>5.903130091118425</v>
      </c>
      <c r="S18" s="294">
        <f>ROUND(R18%*S27,0)</f>
        <v>587139</v>
      </c>
      <c r="T18" s="290" t="s">
        <v>26</v>
      </c>
      <c r="U18" s="305">
        <v>158601</v>
      </c>
      <c r="V18" s="78">
        <v>0.06601229169424098</v>
      </c>
      <c r="W18" s="186">
        <f>ROUND(V18*W27,0)</f>
        <v>11383605</v>
      </c>
      <c r="X18" s="84">
        <v>5.903130091118425</v>
      </c>
      <c r="Y18" s="133">
        <f>ROUND(X18%*Y27,0)</f>
        <v>4362752</v>
      </c>
      <c r="Z18" s="137">
        <f t="shared" si="0"/>
        <v>15746357</v>
      </c>
      <c r="AA18" s="85">
        <f>D18+F18+H18+J18+M18+O18+Q18+S18+Z18</f>
        <v>337219803</v>
      </c>
      <c r="AB18" s="34"/>
      <c r="AC18" s="261">
        <f t="shared" si="2"/>
        <v>0.06601229169424098</v>
      </c>
      <c r="AD18" s="5"/>
      <c r="AE18" s="5"/>
      <c r="AF18" s="34"/>
    </row>
    <row r="19" spans="2:32" ht="12.75">
      <c r="B19" s="81" t="s">
        <v>27</v>
      </c>
      <c r="C19" s="84">
        <v>4.571203338607037</v>
      </c>
      <c r="D19" s="85">
        <f>ROUND(C19%*D27,0)</f>
        <v>181159649</v>
      </c>
      <c r="E19" s="84">
        <v>4.571203338607037</v>
      </c>
      <c r="F19" s="82">
        <f>ROUND(E19%*F27,0)</f>
        <v>38503878</v>
      </c>
      <c r="G19" s="84">
        <v>4.571203338607037</v>
      </c>
      <c r="H19" s="82">
        <f>ROUND(G19%*H27,0)</f>
        <v>2178821</v>
      </c>
      <c r="I19" s="84">
        <v>4.571203338607037</v>
      </c>
      <c r="J19" s="286">
        <f>ROUND(I19%*J27,0)</f>
        <v>17220293</v>
      </c>
      <c r="K19" s="293" t="s">
        <v>27</v>
      </c>
      <c r="L19" s="84">
        <v>4.571203338607037</v>
      </c>
      <c r="M19" s="82">
        <f>ROUND(L19%*M27,0)</f>
        <v>8288495</v>
      </c>
      <c r="N19" s="84">
        <v>4.571203338607037</v>
      </c>
      <c r="O19" s="82">
        <f>ROUND(N19%*O27,0)</f>
        <v>0</v>
      </c>
      <c r="P19" s="84">
        <v>4.571203338607037</v>
      </c>
      <c r="Q19" s="82">
        <f>ROUND(P19%*Q27,0)</f>
        <v>1133403</v>
      </c>
      <c r="R19" s="84">
        <v>4.571203338607037</v>
      </c>
      <c r="S19" s="294">
        <f>ROUND(R19%*S27,0)</f>
        <v>454662</v>
      </c>
      <c r="T19" s="290" t="s">
        <v>27</v>
      </c>
      <c r="U19" s="305">
        <v>150300</v>
      </c>
      <c r="V19" s="78">
        <v>0.06255728174251372</v>
      </c>
      <c r="W19" s="186">
        <f>ROUND(V19*W27,0)</f>
        <v>10787799</v>
      </c>
      <c r="X19" s="84">
        <v>4.571203338607037</v>
      </c>
      <c r="Y19" s="133">
        <f>ROUND(X19%*Y27,0)</f>
        <v>3378382</v>
      </c>
      <c r="Z19" s="137">
        <f t="shared" si="0"/>
        <v>14166181</v>
      </c>
      <c r="AA19" s="85">
        <f t="shared" si="1"/>
        <v>263105382</v>
      </c>
      <c r="AB19" s="34"/>
      <c r="AC19" s="261">
        <f t="shared" si="2"/>
        <v>0.06255728174251372</v>
      </c>
      <c r="AD19" s="5"/>
      <c r="AE19" s="5"/>
      <c r="AF19" s="34"/>
    </row>
    <row r="20" spans="2:32" ht="12.75">
      <c r="B20" s="81" t="s">
        <v>63</v>
      </c>
      <c r="C20" s="84">
        <v>4.445372862312788</v>
      </c>
      <c r="D20" s="85">
        <f>ROUND(C20%*D27,0)</f>
        <v>176172909</v>
      </c>
      <c r="E20" s="84">
        <v>4.445372862312788</v>
      </c>
      <c r="F20" s="82">
        <f>ROUND(E20%*F27,0)</f>
        <v>37443991</v>
      </c>
      <c r="G20" s="84">
        <v>4.445372862312788</v>
      </c>
      <c r="H20" s="82">
        <f>ROUND(G20%*H27,0)</f>
        <v>2118845</v>
      </c>
      <c r="I20" s="84">
        <v>4.445372862312788</v>
      </c>
      <c r="J20" s="286">
        <f>ROUND(I20%*J27,0)</f>
        <v>16746274</v>
      </c>
      <c r="K20" s="293" t="s">
        <v>63</v>
      </c>
      <c r="L20" s="84">
        <v>4.445372862312788</v>
      </c>
      <c r="M20" s="82">
        <f>ROUND(L20%*M27,0)</f>
        <v>8060340</v>
      </c>
      <c r="N20" s="84">
        <v>4.445372862312788</v>
      </c>
      <c r="O20" s="82">
        <f>ROUND(N20%*O27,0)</f>
        <v>0</v>
      </c>
      <c r="P20" s="84">
        <v>4.445372862312788</v>
      </c>
      <c r="Q20" s="82">
        <f>ROUND(P20%*Q27,0)</f>
        <v>1102205</v>
      </c>
      <c r="R20" s="84">
        <v>4.445372862312788</v>
      </c>
      <c r="S20" s="294">
        <f>ROUND(R20%*S27,0)</f>
        <v>442147</v>
      </c>
      <c r="T20" s="290" t="s">
        <v>28</v>
      </c>
      <c r="U20" s="305">
        <v>96741</v>
      </c>
      <c r="V20" s="78">
        <v>0.040265162961094614</v>
      </c>
      <c r="W20" s="186">
        <f>ROUND(V20*W27,0)</f>
        <v>6943596</v>
      </c>
      <c r="X20" s="84">
        <v>4.445372862312788</v>
      </c>
      <c r="Y20" s="133">
        <f>ROUND(X20%*Y27,0)</f>
        <v>3285386</v>
      </c>
      <c r="Z20" s="137">
        <f t="shared" si="0"/>
        <v>10228982</v>
      </c>
      <c r="AA20" s="85">
        <f t="shared" si="1"/>
        <v>252315693</v>
      </c>
      <c r="AB20" s="34"/>
      <c r="AC20" s="261">
        <f t="shared" si="2"/>
        <v>0.040265162961094614</v>
      </c>
      <c r="AD20" s="5"/>
      <c r="AE20" s="5"/>
      <c r="AF20" s="34"/>
    </row>
    <row r="21" spans="2:32" ht="12.75">
      <c r="B21" s="81" t="s">
        <v>29</v>
      </c>
      <c r="C21" s="84">
        <v>3.057461912784196</v>
      </c>
      <c r="D21" s="85">
        <f>ROUND(C21%*D27,0)</f>
        <v>121169129</v>
      </c>
      <c r="E21" s="84">
        <v>3.057461912784196</v>
      </c>
      <c r="F21" s="82">
        <f>ROUND(E21%*F27,0)</f>
        <v>25753425</v>
      </c>
      <c r="G21" s="84">
        <v>3.057461912784196</v>
      </c>
      <c r="H21" s="82">
        <f>ROUND(G21%*H27,0)</f>
        <v>1457310</v>
      </c>
      <c r="I21" s="84">
        <v>3.057461912784196</v>
      </c>
      <c r="J21" s="286">
        <f>ROUND(I21%*J27,0)</f>
        <v>11517840</v>
      </c>
      <c r="K21" s="293" t="s">
        <v>29</v>
      </c>
      <c r="L21" s="84">
        <v>3.057461912784196</v>
      </c>
      <c r="M21" s="82">
        <f>ROUND(L21%*M27,0)</f>
        <v>5543783</v>
      </c>
      <c r="N21" s="84">
        <v>3.057461912784196</v>
      </c>
      <c r="O21" s="82">
        <f>ROUND(N21%*O27,0)</f>
        <v>0</v>
      </c>
      <c r="P21" s="84">
        <v>3.057461912784196</v>
      </c>
      <c r="Q21" s="82">
        <f>ROUND(P21%*Q27,0)</f>
        <v>758080</v>
      </c>
      <c r="R21" s="84">
        <v>3.057461912784196</v>
      </c>
      <c r="S21" s="294">
        <f>ROUND(R21%*S27,0)</f>
        <v>304102</v>
      </c>
      <c r="T21" s="290" t="s">
        <v>29</v>
      </c>
      <c r="U21" s="305">
        <v>47905</v>
      </c>
      <c r="V21" s="78">
        <v>0.019938832880073986</v>
      </c>
      <c r="W21" s="186">
        <f>ROUND(V21*W27,0)</f>
        <v>3438387</v>
      </c>
      <c r="X21" s="84">
        <v>3.057461912784196</v>
      </c>
      <c r="Y21" s="133">
        <f>ROUND(X21%*Y27,0)</f>
        <v>2259640</v>
      </c>
      <c r="Z21" s="137">
        <f t="shared" si="0"/>
        <v>5698027</v>
      </c>
      <c r="AA21" s="85">
        <f t="shared" si="1"/>
        <v>172201696</v>
      </c>
      <c r="AB21" s="34"/>
      <c r="AC21" s="261">
        <f t="shared" si="2"/>
        <v>0.019938832880073986</v>
      </c>
      <c r="AD21" s="5"/>
      <c r="AE21" s="5"/>
      <c r="AF21" s="34"/>
    </row>
    <row r="22" spans="2:32" ht="12.75">
      <c r="B22" s="81" t="s">
        <v>30</v>
      </c>
      <c r="C22" s="84">
        <v>3.4780904388574454</v>
      </c>
      <c r="D22" s="85">
        <f>ROUND(C22%*D27,0)</f>
        <v>137838901</v>
      </c>
      <c r="E22" s="84">
        <v>3.4780904388574454</v>
      </c>
      <c r="F22" s="82">
        <f>ROUND(E22%*F27,0)</f>
        <v>29296437</v>
      </c>
      <c r="G22" s="84">
        <v>3.4780904388574454</v>
      </c>
      <c r="H22" s="82">
        <f>ROUND(G22%*H27,0)</f>
        <v>1657799</v>
      </c>
      <c r="I22" s="84">
        <v>3.4780904388574454</v>
      </c>
      <c r="J22" s="286">
        <f>ROUND(I22%*J27,0)</f>
        <v>13102400</v>
      </c>
      <c r="K22" s="293" t="s">
        <v>30</v>
      </c>
      <c r="L22" s="84">
        <v>3.4780904388574454</v>
      </c>
      <c r="M22" s="82">
        <f>ROUND(L22%*M27,0)</f>
        <v>6306465</v>
      </c>
      <c r="N22" s="84">
        <v>3.4780904388574454</v>
      </c>
      <c r="O22" s="82">
        <f>ROUND(N22%*O27,0)</f>
        <v>0</v>
      </c>
      <c r="P22" s="84">
        <v>3.4780904388574454</v>
      </c>
      <c r="Q22" s="82">
        <f>ROUND(P22%*Q27,0)</f>
        <v>862372</v>
      </c>
      <c r="R22" s="84">
        <v>3.4780904388574454</v>
      </c>
      <c r="S22" s="294">
        <f>ROUND(R22%*S27,0)</f>
        <v>345939</v>
      </c>
      <c r="T22" s="290" t="s">
        <v>30</v>
      </c>
      <c r="U22" s="305">
        <v>58718</v>
      </c>
      <c r="V22" s="78">
        <v>0.024439377706965543</v>
      </c>
      <c r="W22" s="186">
        <f>ROUND(V22*W27,0)</f>
        <v>4214491</v>
      </c>
      <c r="X22" s="84">
        <v>3.4780904388574454</v>
      </c>
      <c r="Y22" s="133">
        <f>ROUND(X22%*Y27,0)</f>
        <v>2570509</v>
      </c>
      <c r="Z22" s="137">
        <f t="shared" si="0"/>
        <v>6785000</v>
      </c>
      <c r="AA22" s="85">
        <f t="shared" si="1"/>
        <v>196195313</v>
      </c>
      <c r="AB22" s="34"/>
      <c r="AC22" s="261">
        <f t="shared" si="2"/>
        <v>0.024439377706965543</v>
      </c>
      <c r="AD22" s="5"/>
      <c r="AE22" s="5"/>
      <c r="AF22" s="34"/>
    </row>
    <row r="23" spans="2:32" ht="13.5" thickBot="1">
      <c r="B23" s="83" t="s">
        <v>31</v>
      </c>
      <c r="C23" s="87">
        <v>4.276005480004627</v>
      </c>
      <c r="D23" s="85">
        <f>ROUND(C23%*D27,0)</f>
        <v>169460774</v>
      </c>
      <c r="E23" s="87">
        <v>4.276005480004627</v>
      </c>
      <c r="F23" s="82">
        <f>ROUND(E23%*F27,0)</f>
        <v>36017386</v>
      </c>
      <c r="G23" s="87">
        <v>4.276005480004627</v>
      </c>
      <c r="H23" s="82">
        <f>ROUND(G23%*H27,0)</f>
        <v>2038118</v>
      </c>
      <c r="I23" s="132">
        <v>4.276005480004627</v>
      </c>
      <c r="J23" s="287">
        <f>ROUND(I23%*J27,0)</f>
        <v>16108246</v>
      </c>
      <c r="K23" s="296" t="s">
        <v>31</v>
      </c>
      <c r="L23" s="87">
        <v>4.276005480004627</v>
      </c>
      <c r="M23" s="82">
        <f>ROUND(L23%*M27,0)</f>
        <v>7753243</v>
      </c>
      <c r="N23" s="87">
        <v>4.276005480004627</v>
      </c>
      <c r="O23" s="82">
        <f>ROUND(N23%*O27,0)</f>
        <v>0</v>
      </c>
      <c r="P23" s="87">
        <v>4.276005480004627</v>
      </c>
      <c r="Q23" s="82">
        <f>ROUND(P23%*Q27,0)</f>
        <v>1060211</v>
      </c>
      <c r="R23" s="87">
        <v>4.276005480004627</v>
      </c>
      <c r="S23" s="297">
        <f>ROUND(R23%*S27,0)</f>
        <v>425301</v>
      </c>
      <c r="T23" s="290" t="s">
        <v>31</v>
      </c>
      <c r="U23" s="306">
        <v>62310</v>
      </c>
      <c r="V23" s="79">
        <v>0.02593442598387246</v>
      </c>
      <c r="W23" s="186">
        <f>ROUND(V23*W27,0)-1</f>
        <v>4472306</v>
      </c>
      <c r="X23" s="87">
        <v>4.276005480004627</v>
      </c>
      <c r="Y23" s="133">
        <f>ROUND(X23%*Y27,0)</f>
        <v>3160214</v>
      </c>
      <c r="Z23" s="137">
        <f t="shared" si="0"/>
        <v>7632520</v>
      </c>
      <c r="AA23" s="85">
        <f t="shared" si="1"/>
        <v>240495799</v>
      </c>
      <c r="AB23" s="34"/>
      <c r="AC23" s="261">
        <f t="shared" si="2"/>
        <v>0.02593442598387246</v>
      </c>
      <c r="AD23" s="5"/>
      <c r="AE23" s="5"/>
      <c r="AF23" s="34"/>
    </row>
    <row r="24" spans="2:32" ht="13.5" thickBot="1">
      <c r="B24" s="88" t="s">
        <v>0</v>
      </c>
      <c r="C24" s="89">
        <v>99.99999997799046</v>
      </c>
      <c r="D24" s="77">
        <f>SUM(D7:D23)</f>
        <v>3963062591</v>
      </c>
      <c r="E24" s="89">
        <v>99.99999997799046</v>
      </c>
      <c r="F24" s="77">
        <f>SUM(F7:F23)</f>
        <v>842313834</v>
      </c>
      <c r="G24" s="89">
        <v>99.99999997799046</v>
      </c>
      <c r="H24" s="77">
        <f>SUM(H7:H23)</f>
        <v>47664057</v>
      </c>
      <c r="I24" s="89">
        <v>99.99999997799046</v>
      </c>
      <c r="J24" s="288">
        <f>SUM(J7:J23)</f>
        <v>376712465</v>
      </c>
      <c r="K24" s="298" t="s">
        <v>0</v>
      </c>
      <c r="L24" s="299">
        <v>99.99999997799046</v>
      </c>
      <c r="M24" s="300">
        <f>SUM(M7:M23)</f>
        <v>181319763</v>
      </c>
      <c r="N24" s="299">
        <v>99.99999997799046</v>
      </c>
      <c r="O24" s="300">
        <f>SUM(O7:O23)</f>
        <v>0</v>
      </c>
      <c r="P24" s="299">
        <v>99.99999997799046</v>
      </c>
      <c r="Q24" s="300">
        <f>SUM(Q7:Q23)</f>
        <v>24794423</v>
      </c>
      <c r="R24" s="299">
        <v>99.99999997799046</v>
      </c>
      <c r="S24" s="301">
        <f>SUM(S7:S23)</f>
        <v>9946224</v>
      </c>
      <c r="T24" s="292" t="s">
        <v>40</v>
      </c>
      <c r="U24" s="90">
        <f>SUM(U7:U23)</f>
        <v>2402598</v>
      </c>
      <c r="V24" s="134">
        <f>SUM(V7:V23)</f>
        <v>1</v>
      </c>
      <c r="W24" s="187">
        <f>SUM(W7:W23)</f>
        <v>172446742</v>
      </c>
      <c r="X24" s="136">
        <v>99.99999997799046</v>
      </c>
      <c r="Y24" s="135">
        <f>SUM(Y7:Y23)</f>
        <v>73905746</v>
      </c>
      <c r="Z24" s="138">
        <f>SUM(Z7:Z23)</f>
        <v>246352488</v>
      </c>
      <c r="AA24" s="138">
        <f>SUM(AA7:AA23)</f>
        <v>5692165845</v>
      </c>
      <c r="AB24" s="34"/>
      <c r="AC24" s="34">
        <f>SUM(AC7:AC23)</f>
        <v>1</v>
      </c>
      <c r="AD24" s="5"/>
      <c r="AE24" s="5"/>
      <c r="AF24" s="34"/>
    </row>
    <row r="25" spans="2:27" ht="12.75">
      <c r="B25" s="99" t="s">
        <v>92</v>
      </c>
      <c r="C25" s="91"/>
      <c r="D25" s="92"/>
      <c r="E25" s="92"/>
      <c r="F25" s="92"/>
      <c r="G25" s="92"/>
      <c r="H25" s="92"/>
      <c r="I25" s="92"/>
      <c r="J25" s="92"/>
      <c r="K25" s="99" t="s">
        <v>92</v>
      </c>
      <c r="L25" s="92"/>
      <c r="M25" s="92"/>
      <c r="N25" s="92"/>
      <c r="O25" s="92"/>
      <c r="P25" s="92"/>
      <c r="Q25" s="92"/>
      <c r="R25" s="92"/>
      <c r="S25" s="92"/>
      <c r="T25" s="99" t="s">
        <v>92</v>
      </c>
      <c r="U25" s="70"/>
      <c r="V25" s="70"/>
      <c r="W25" s="70"/>
      <c r="X25" s="70"/>
      <c r="Y25" s="70"/>
      <c r="Z25" s="70"/>
      <c r="AA25" s="70"/>
    </row>
    <row r="26" spans="2:27" ht="12.75">
      <c r="B26" s="99"/>
      <c r="C26" s="91"/>
      <c r="D26" s="92"/>
      <c r="E26" s="92"/>
      <c r="F26" s="92"/>
      <c r="G26" s="92"/>
      <c r="H26" s="92"/>
      <c r="I26" s="92"/>
      <c r="J26" s="92"/>
      <c r="K26" s="99"/>
      <c r="L26" s="92"/>
      <c r="M26" s="92"/>
      <c r="N26" s="92"/>
      <c r="O26" s="92"/>
      <c r="P26" s="92"/>
      <c r="Q26" s="92"/>
      <c r="R26" s="92"/>
      <c r="S26" s="92"/>
      <c r="T26" s="99"/>
      <c r="U26" s="70"/>
      <c r="V26" s="70"/>
      <c r="W26" s="70"/>
      <c r="X26" s="70"/>
      <c r="Y26" s="70"/>
      <c r="Z26" s="70"/>
      <c r="AA26" s="70"/>
    </row>
    <row r="27" spans="2:29" ht="12.75">
      <c r="B27" s="71" t="s">
        <v>67</v>
      </c>
      <c r="C27" s="108" t="s">
        <v>37</v>
      </c>
      <c r="D27" s="268">
        <f>'porcentaje part. '!E7</f>
        <v>3963062591</v>
      </c>
      <c r="E27" s="268"/>
      <c r="F27" s="268">
        <f>'porcentaje part. '!E8</f>
        <v>842313834</v>
      </c>
      <c r="G27" s="268"/>
      <c r="H27" s="268">
        <f>'porcentaje part. '!E9</f>
        <v>47664057</v>
      </c>
      <c r="I27" s="268"/>
      <c r="J27" s="268">
        <f>'porcentaje part. '!E10</f>
        <v>376712465</v>
      </c>
      <c r="K27" s="72"/>
      <c r="L27" s="72"/>
      <c r="M27" s="268">
        <f>'porcentaje part. '!E11</f>
        <v>181319763</v>
      </c>
      <c r="N27" s="268"/>
      <c r="O27" s="270">
        <f>'porcentaje part. '!E12</f>
        <v>0</v>
      </c>
      <c r="P27" s="270"/>
      <c r="Q27" s="270">
        <f>'porcentaje part. '!E13</f>
        <v>24794423</v>
      </c>
      <c r="R27" s="270"/>
      <c r="S27" s="270">
        <f>'porcentaje part. '!E14</f>
        <v>9946224</v>
      </c>
      <c r="T27" s="271"/>
      <c r="U27" s="270"/>
      <c r="V27" s="270"/>
      <c r="W27" s="270">
        <f>'porcentaje part. '!V21</f>
        <v>172446742</v>
      </c>
      <c r="X27" s="270"/>
      <c r="Y27" s="270">
        <f>'porcentaje part. '!V18</f>
        <v>73905746</v>
      </c>
      <c r="Z27" s="69">
        <f>W27+Y27</f>
        <v>246352488</v>
      </c>
      <c r="AA27" s="270">
        <f>D27+F27+H27+J27+M27+O27+Q27+S27+W27+Y27</f>
        <v>5692165845</v>
      </c>
      <c r="AB27" s="68"/>
      <c r="AC27" s="68"/>
    </row>
    <row r="28" spans="2:29" ht="12.75">
      <c r="B28" s="73"/>
      <c r="C28" s="74"/>
      <c r="D28" s="269">
        <f>D27-D24</f>
        <v>0</v>
      </c>
      <c r="E28" s="269"/>
      <c r="F28" s="269">
        <f>F27-F24</f>
        <v>0</v>
      </c>
      <c r="G28" s="269"/>
      <c r="H28" s="269">
        <f>H27-H24</f>
        <v>0</v>
      </c>
      <c r="I28" s="269"/>
      <c r="J28" s="269">
        <f>J27-J24</f>
        <v>0</v>
      </c>
      <c r="K28" s="109"/>
      <c r="L28" s="109"/>
      <c r="M28" s="109">
        <f>M27-M24</f>
        <v>0</v>
      </c>
      <c r="N28" s="109"/>
      <c r="O28" s="109">
        <f>O27-O24</f>
        <v>0</v>
      </c>
      <c r="P28" s="109"/>
      <c r="Q28" s="109">
        <f>Q27-Q24</f>
        <v>0</v>
      </c>
      <c r="R28" s="109"/>
      <c r="S28" s="109">
        <f>S27-S24</f>
        <v>0</v>
      </c>
      <c r="T28" s="110"/>
      <c r="U28" s="110"/>
      <c r="V28" s="111"/>
      <c r="W28" s="109">
        <f>W27-W24</f>
        <v>0</v>
      </c>
      <c r="X28" s="109"/>
      <c r="Y28" s="109">
        <f>Y27-Y24</f>
        <v>0</v>
      </c>
      <c r="Z28" s="109">
        <f>Z27-Z24</f>
        <v>0</v>
      </c>
      <c r="AA28" s="109">
        <f>AA27-AA24</f>
        <v>0</v>
      </c>
      <c r="AB28" s="2"/>
      <c r="AC28" s="2"/>
    </row>
    <row r="29" spans="4:29" ht="12.75"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ht="12.75">
      <c r="W30" s="98"/>
    </row>
    <row r="31" spans="21:23" ht="12.75">
      <c r="U31" s="270">
        <v>2501296</v>
      </c>
      <c r="W31" s="2"/>
    </row>
  </sheetData>
  <sheetProtection/>
  <mergeCells count="18">
    <mergeCell ref="T2:AA2"/>
    <mergeCell ref="K4:K5"/>
    <mergeCell ref="L4:M4"/>
    <mergeCell ref="N4:O4"/>
    <mergeCell ref="P4:Q4"/>
    <mergeCell ref="T4:T5"/>
    <mergeCell ref="AA4:AA5"/>
    <mergeCell ref="U4:Y4"/>
    <mergeCell ref="Z4:Z5"/>
    <mergeCell ref="B3:J3"/>
    <mergeCell ref="K3:S3"/>
    <mergeCell ref="T3:AA3"/>
    <mergeCell ref="R4:S4"/>
    <mergeCell ref="B4:B5"/>
    <mergeCell ref="C4:D4"/>
    <mergeCell ref="E4:F4"/>
    <mergeCell ref="G4:H4"/>
    <mergeCell ref="I4:J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5" r:id="rId1"/>
  <ignoredErrors>
    <ignoredError sqref="U24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C1:G50"/>
  <sheetViews>
    <sheetView showGridLines="0" workbookViewId="0" topLeftCell="A8">
      <selection activeCell="C9" sqref="C9:E9"/>
    </sheetView>
  </sheetViews>
  <sheetFormatPr defaultColWidth="11.421875" defaultRowHeight="12.75"/>
  <cols>
    <col min="3" max="3" width="14.140625" style="0" customWidth="1"/>
    <col min="4" max="4" width="21.7109375" style="7" customWidth="1"/>
    <col min="5" max="5" width="21.28125" style="7" customWidth="1"/>
    <col min="7" max="7" width="18.00390625" style="0" customWidth="1"/>
  </cols>
  <sheetData>
    <row r="1" spans="4:5" s="1" customFormat="1" ht="12.75">
      <c r="D1" s="6"/>
      <c r="E1" s="6"/>
    </row>
    <row r="2" spans="4:5" s="1" customFormat="1" ht="12.75">
      <c r="D2" s="6"/>
      <c r="E2" s="6"/>
    </row>
    <row r="3" spans="4:5" s="1" customFormat="1" ht="12.75">
      <c r="D3" s="6"/>
      <c r="E3" s="6"/>
    </row>
    <row r="4" spans="4:5" s="1" customFormat="1" ht="12.75">
      <c r="D4" s="6"/>
      <c r="E4" s="6"/>
    </row>
    <row r="5" spans="4:5" s="1" customFormat="1" ht="12.75">
      <c r="D5" s="6"/>
      <c r="E5" s="6"/>
    </row>
    <row r="6" spans="4:5" s="1" customFormat="1" ht="12.75">
      <c r="D6" s="6"/>
      <c r="E6" s="6"/>
    </row>
    <row r="7" spans="4:5" s="1" customFormat="1" ht="12.75">
      <c r="D7" s="6"/>
      <c r="E7" s="6"/>
    </row>
    <row r="8" spans="4:5" s="1" customFormat="1" ht="12.75">
      <c r="D8" s="6"/>
      <c r="E8" s="6"/>
    </row>
    <row r="9" spans="3:5" s="1" customFormat="1" ht="36.75" customHeight="1">
      <c r="C9" s="338" t="s">
        <v>114</v>
      </c>
      <c r="D9" s="338"/>
      <c r="E9" s="338"/>
    </row>
    <row r="10" spans="3:7" s="1" customFormat="1" ht="45.75" customHeight="1">
      <c r="C10" s="93" t="s">
        <v>6</v>
      </c>
      <c r="D10" s="94" t="s">
        <v>43</v>
      </c>
      <c r="E10" s="14" t="s">
        <v>68</v>
      </c>
      <c r="F10" s="3"/>
      <c r="G10" s="14" t="s">
        <v>68</v>
      </c>
    </row>
    <row r="11" spans="3:7" s="1" customFormat="1" ht="15">
      <c r="C11" s="95"/>
      <c r="D11" s="94" t="s">
        <v>66</v>
      </c>
      <c r="E11" s="14" t="s">
        <v>66</v>
      </c>
      <c r="F11" s="3"/>
      <c r="G11" s="14" t="s">
        <v>66</v>
      </c>
    </row>
    <row r="12" spans="3:7" s="1" customFormat="1" ht="21.75" customHeight="1">
      <c r="C12" s="96" t="s">
        <v>8</v>
      </c>
      <c r="D12" s="113">
        <v>28</v>
      </c>
      <c r="E12" s="125">
        <v>7</v>
      </c>
      <c r="G12" s="114" t="s">
        <v>115</v>
      </c>
    </row>
    <row r="13" spans="3:7" s="1" customFormat="1" ht="21.75" customHeight="1">
      <c r="C13" s="96" t="s">
        <v>9</v>
      </c>
      <c r="D13" s="114">
        <v>26</v>
      </c>
      <c r="E13" s="125">
        <v>3</v>
      </c>
      <c r="G13" s="114">
        <v>26</v>
      </c>
    </row>
    <row r="14" spans="3:7" s="1" customFormat="1" ht="21.75" customHeight="1">
      <c r="C14" s="96" t="s">
        <v>10</v>
      </c>
      <c r="D14" s="114">
        <v>29</v>
      </c>
      <c r="E14" s="125">
        <v>4</v>
      </c>
      <c r="G14" s="114">
        <v>31</v>
      </c>
    </row>
    <row r="15" spans="3:7" s="1" customFormat="1" ht="21.75" customHeight="1">
      <c r="C15" s="96" t="s">
        <v>11</v>
      </c>
      <c r="D15" s="114">
        <v>28</v>
      </c>
      <c r="E15" s="125">
        <v>6</v>
      </c>
      <c r="G15" s="114">
        <v>30</v>
      </c>
    </row>
    <row r="16" spans="3:7" s="1" customFormat="1" ht="21.75" customHeight="1">
      <c r="C16" s="96" t="s">
        <v>12</v>
      </c>
      <c r="D16" s="114">
        <v>28</v>
      </c>
      <c r="E16" s="125">
        <v>5</v>
      </c>
      <c r="G16" s="114">
        <v>31</v>
      </c>
    </row>
    <row r="17" spans="3:7" s="1" customFormat="1" ht="21.75" customHeight="1">
      <c r="C17" s="96" t="s">
        <v>13</v>
      </c>
      <c r="D17" s="114">
        <v>28</v>
      </c>
      <c r="E17" s="125">
        <v>4</v>
      </c>
      <c r="G17" s="114">
        <v>30</v>
      </c>
    </row>
    <row r="18" spans="3:7" s="1" customFormat="1" ht="21.75" customHeight="1">
      <c r="C18" s="96" t="s">
        <v>14</v>
      </c>
      <c r="D18" s="114">
        <v>28</v>
      </c>
      <c r="E18" s="125">
        <v>5</v>
      </c>
      <c r="G18" s="114">
        <v>30</v>
      </c>
    </row>
    <row r="19" spans="3:7" s="1" customFormat="1" ht="21.75" customHeight="1">
      <c r="C19" s="96" t="s">
        <v>15</v>
      </c>
      <c r="D19" s="114">
        <v>27</v>
      </c>
      <c r="E19" s="125">
        <v>4</v>
      </c>
      <c r="G19" s="114">
        <v>31</v>
      </c>
    </row>
    <row r="20" spans="3:7" s="1" customFormat="1" ht="21.75" customHeight="1">
      <c r="C20" s="96" t="s">
        <v>16</v>
      </c>
      <c r="D20" s="114">
        <v>28</v>
      </c>
      <c r="E20" s="125">
        <v>3</v>
      </c>
      <c r="G20" s="114">
        <v>30</v>
      </c>
    </row>
    <row r="21" spans="3:7" s="1" customFormat="1" ht="21.75" customHeight="1">
      <c r="C21" s="96" t="s">
        <v>17</v>
      </c>
      <c r="D21" s="114">
        <v>28</v>
      </c>
      <c r="E21" s="125">
        <v>5</v>
      </c>
      <c r="G21" s="114">
        <v>29</v>
      </c>
    </row>
    <row r="22" spans="3:7" s="1" customFormat="1" ht="21.75" customHeight="1">
      <c r="C22" s="96" t="s">
        <v>18</v>
      </c>
      <c r="D22" s="114">
        <v>29</v>
      </c>
      <c r="E22" s="125">
        <v>4</v>
      </c>
      <c r="G22" s="114">
        <v>30</v>
      </c>
    </row>
    <row r="23" spans="3:7" s="1" customFormat="1" ht="21.75" customHeight="1">
      <c r="C23" s="97" t="s">
        <v>19</v>
      </c>
      <c r="D23" s="115">
        <v>28</v>
      </c>
      <c r="E23" s="126">
        <v>3</v>
      </c>
      <c r="G23" s="115">
        <v>31</v>
      </c>
    </row>
    <row r="24" spans="3:5" s="1" customFormat="1" ht="14.25">
      <c r="C24" s="190" t="s">
        <v>93</v>
      </c>
      <c r="D24" s="9"/>
      <c r="E24" s="9"/>
    </row>
    <row r="25" spans="3:5" s="1" customFormat="1" ht="14.25">
      <c r="C25" s="11"/>
      <c r="D25" s="9"/>
      <c r="E25" s="9"/>
    </row>
    <row r="26" spans="3:5" s="1" customFormat="1" ht="14.25">
      <c r="C26" s="12"/>
      <c r="D26" s="13"/>
      <c r="E26" s="13"/>
    </row>
    <row r="27" spans="3:5" s="1" customFormat="1" ht="14.25">
      <c r="C27" s="12"/>
      <c r="D27" s="13"/>
      <c r="E27" s="13"/>
    </row>
    <row r="28" spans="3:5" s="1" customFormat="1" ht="14.25">
      <c r="C28" s="12"/>
      <c r="D28" s="13"/>
      <c r="E28" s="13"/>
    </row>
    <row r="29" spans="3:5" s="1" customFormat="1" ht="14.25">
      <c r="C29" s="12"/>
      <c r="D29" s="13"/>
      <c r="E29" s="13"/>
    </row>
    <row r="30" spans="4:5" s="1" customFormat="1" ht="12.75">
      <c r="D30" s="6"/>
      <c r="E30" s="6"/>
    </row>
    <row r="31" spans="4:5" s="1" customFormat="1" ht="12.75">
      <c r="D31" s="6"/>
      <c r="E31" s="6"/>
    </row>
    <row r="32" spans="4:5" s="1" customFormat="1" ht="12.75">
      <c r="D32" s="6"/>
      <c r="E32" s="6"/>
    </row>
    <row r="33" spans="4:5" s="1" customFormat="1" ht="12.75">
      <c r="D33" s="6"/>
      <c r="E33" s="6"/>
    </row>
    <row r="34" spans="4:5" s="1" customFormat="1" ht="12.75">
      <c r="D34" s="6"/>
      <c r="E34" s="6"/>
    </row>
    <row r="35" spans="4:5" s="1" customFormat="1" ht="12.75">
      <c r="D35" s="6"/>
      <c r="E35" s="6"/>
    </row>
    <row r="36" spans="4:5" s="1" customFormat="1" ht="12.75">
      <c r="D36" s="6"/>
      <c r="E36" s="6"/>
    </row>
    <row r="37" spans="4:5" s="1" customFormat="1" ht="12.75">
      <c r="D37" s="6"/>
      <c r="E37" s="6"/>
    </row>
    <row r="38" spans="4:5" s="1" customFormat="1" ht="12.75">
      <c r="D38" s="6"/>
      <c r="E38" s="6"/>
    </row>
    <row r="39" spans="4:5" s="1" customFormat="1" ht="12.75">
      <c r="D39" s="6"/>
      <c r="E39" s="6"/>
    </row>
    <row r="40" spans="4:5" s="1" customFormat="1" ht="12.75">
      <c r="D40" s="6"/>
      <c r="E40" s="6"/>
    </row>
    <row r="41" spans="4:5" s="1" customFormat="1" ht="12.75">
      <c r="D41" s="6"/>
      <c r="E41" s="6"/>
    </row>
    <row r="42" spans="4:5" s="1" customFormat="1" ht="12.75">
      <c r="D42" s="6"/>
      <c r="E42" s="6"/>
    </row>
    <row r="43" spans="4:5" s="1" customFormat="1" ht="12.75">
      <c r="D43" s="6"/>
      <c r="E43" s="6"/>
    </row>
    <row r="44" spans="4:5" s="1" customFormat="1" ht="12.75">
      <c r="D44" s="6"/>
      <c r="E44" s="6"/>
    </row>
    <row r="45" spans="4:5" s="1" customFormat="1" ht="12.75">
      <c r="D45" s="6"/>
      <c r="E45" s="6"/>
    </row>
    <row r="46" spans="4:5" s="1" customFormat="1" ht="12.75">
      <c r="D46" s="6"/>
      <c r="E46" s="6"/>
    </row>
    <row r="47" spans="4:5" s="1" customFormat="1" ht="12.75">
      <c r="D47" s="6"/>
      <c r="E47" s="6"/>
    </row>
    <row r="48" spans="4:5" s="1" customFormat="1" ht="12.75">
      <c r="D48" s="6"/>
      <c r="E48" s="6"/>
    </row>
    <row r="49" spans="4:5" s="1" customFormat="1" ht="12.75">
      <c r="D49" s="6"/>
      <c r="E49" s="6"/>
    </row>
    <row r="50" spans="4:5" s="1" customFormat="1" ht="12.75">
      <c r="D50" s="6"/>
      <c r="E50" s="6"/>
    </row>
  </sheetData>
  <sheetProtection/>
  <mergeCells count="1">
    <mergeCell ref="C9:E9"/>
  </mergeCells>
  <printOptions/>
  <pageMargins left="0.4724409448818898" right="0.4724409448818898" top="0.2755905511811024" bottom="0.15748031496062992" header="0" footer="0"/>
  <pageSetup horizontalDpi="300" verticalDpi="300" orientation="landscape" paperSize="5" scale="75" r:id="rId1"/>
  <headerFooter alignWithMargins="0">
    <oddFooter>&amp;CFondo de Participaciones Municipales.xls&amp;RPágina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showGridLines="0" zoomScale="90" zoomScaleNormal="90" workbookViewId="0" topLeftCell="A2">
      <selection activeCell="G19" sqref="G19"/>
    </sheetView>
  </sheetViews>
  <sheetFormatPr defaultColWidth="11.421875" defaultRowHeight="12.75"/>
  <cols>
    <col min="1" max="1" width="14.421875" style="258" customWidth="1"/>
    <col min="2" max="2" width="16.140625" style="258" customWidth="1"/>
    <col min="3" max="3" width="16.57421875" style="258" customWidth="1"/>
    <col min="4" max="4" width="16.421875" style="258" customWidth="1"/>
    <col min="5" max="5" width="17.57421875" style="258" customWidth="1"/>
    <col min="6" max="6" width="19.421875" style="258" customWidth="1"/>
    <col min="7" max="7" width="13.7109375" style="258" customWidth="1"/>
    <col min="8" max="9" width="17.421875" style="258" customWidth="1"/>
    <col min="10" max="10" width="13.57421875" style="258" customWidth="1"/>
    <col min="11" max="11" width="17.8515625" style="258" customWidth="1"/>
    <col min="12" max="12" width="19.00390625" style="258" hidden="1" customWidth="1"/>
    <col min="13" max="13" width="18.421875" style="259" customWidth="1"/>
    <col min="14" max="14" width="14.57421875" style="260" customWidth="1"/>
    <col min="15" max="15" width="3.7109375" style="258" customWidth="1"/>
    <col min="16" max="16" width="22.57421875" style="258" customWidth="1"/>
    <col min="17" max="16384" width="11.421875" style="258" customWidth="1"/>
  </cols>
  <sheetData>
    <row r="1" spans="1:14" s="201" customFormat="1" ht="18">
      <c r="A1" s="346"/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</row>
    <row r="2" spans="1:14" s="202" customFormat="1" ht="27" customHeight="1">
      <c r="A2" s="345" t="s">
        <v>142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262"/>
    </row>
    <row r="3" spans="1:14" s="201" customFormat="1" ht="16.5" customHeight="1" hidden="1">
      <c r="A3" s="203" t="s">
        <v>120</v>
      </c>
      <c r="B3" s="204">
        <v>5090432929</v>
      </c>
      <c r="C3" s="204">
        <v>5090432929</v>
      </c>
      <c r="D3" s="205">
        <f>B3-M27</f>
        <v>0</v>
      </c>
      <c r="E3" s="155"/>
      <c r="F3" s="206"/>
      <c r="N3" s="207"/>
    </row>
    <row r="4" spans="1:14" s="201" customFormat="1" ht="16.5" customHeight="1" hidden="1">
      <c r="A4" s="208" t="s">
        <v>121</v>
      </c>
      <c r="B4" s="208"/>
      <c r="C4" s="209">
        <f>C3-C27-E27</f>
        <v>4097936994</v>
      </c>
      <c r="D4" s="210"/>
      <c r="F4" s="211"/>
      <c r="N4" s="207"/>
    </row>
    <row r="5" spans="1:14" s="201" customFormat="1" ht="18" customHeight="1">
      <c r="A5" s="347" t="s">
        <v>74</v>
      </c>
      <c r="B5" s="350" t="s">
        <v>122</v>
      </c>
      <c r="C5" s="351"/>
      <c r="D5" s="350" t="s">
        <v>123</v>
      </c>
      <c r="E5" s="351"/>
      <c r="F5" s="350" t="s">
        <v>124</v>
      </c>
      <c r="G5" s="352"/>
      <c r="H5" s="351"/>
      <c r="I5" s="353" t="s">
        <v>125</v>
      </c>
      <c r="J5" s="350" t="s">
        <v>126</v>
      </c>
      <c r="K5" s="351"/>
      <c r="L5" s="355" t="s">
        <v>40</v>
      </c>
      <c r="M5" s="357" t="s">
        <v>127</v>
      </c>
      <c r="N5" s="339" t="s">
        <v>141</v>
      </c>
    </row>
    <row r="6" spans="1:14" s="201" customFormat="1" ht="14.25" customHeight="1">
      <c r="A6" s="348"/>
      <c r="B6" s="341" t="s">
        <v>128</v>
      </c>
      <c r="C6" s="342" t="s">
        <v>129</v>
      </c>
      <c r="D6" s="341" t="s">
        <v>128</v>
      </c>
      <c r="E6" s="342" t="s">
        <v>130</v>
      </c>
      <c r="F6" s="341" t="s">
        <v>131</v>
      </c>
      <c r="G6" s="343" t="s">
        <v>132</v>
      </c>
      <c r="H6" s="342" t="s">
        <v>133</v>
      </c>
      <c r="I6" s="354"/>
      <c r="J6" s="341" t="s">
        <v>134</v>
      </c>
      <c r="K6" s="344" t="s">
        <v>133</v>
      </c>
      <c r="L6" s="356"/>
      <c r="M6" s="358"/>
      <c r="N6" s="340"/>
    </row>
    <row r="7" spans="1:14" s="201" customFormat="1" ht="15.75" customHeight="1">
      <c r="A7" s="348"/>
      <c r="B7" s="341"/>
      <c r="C7" s="342"/>
      <c r="D7" s="341"/>
      <c r="E7" s="342"/>
      <c r="F7" s="341"/>
      <c r="G7" s="343"/>
      <c r="H7" s="342"/>
      <c r="I7" s="354"/>
      <c r="J7" s="341"/>
      <c r="K7" s="344"/>
      <c r="L7" s="356"/>
      <c r="M7" s="358"/>
      <c r="N7" s="340"/>
    </row>
    <row r="8" spans="1:14" s="201" customFormat="1" ht="39.75" customHeight="1">
      <c r="A8" s="349"/>
      <c r="B8" s="341"/>
      <c r="C8" s="342"/>
      <c r="D8" s="341"/>
      <c r="E8" s="342"/>
      <c r="F8" s="341"/>
      <c r="G8" s="343"/>
      <c r="H8" s="342"/>
      <c r="I8" s="354"/>
      <c r="J8" s="341"/>
      <c r="K8" s="344"/>
      <c r="L8" s="356"/>
      <c r="M8" s="359"/>
      <c r="N8" s="340"/>
    </row>
    <row r="9" spans="1:14" s="201" customFormat="1" ht="39.75" customHeight="1">
      <c r="A9" s="212">
        <v>1</v>
      </c>
      <c r="B9" s="213">
        <v>2</v>
      </c>
      <c r="C9" s="213" t="s">
        <v>135</v>
      </c>
      <c r="D9" s="213">
        <v>4</v>
      </c>
      <c r="E9" s="213" t="s">
        <v>136</v>
      </c>
      <c r="F9" s="213">
        <v>6</v>
      </c>
      <c r="G9" s="213" t="s">
        <v>137</v>
      </c>
      <c r="H9" s="213" t="s">
        <v>138</v>
      </c>
      <c r="I9" s="213">
        <v>9</v>
      </c>
      <c r="J9" s="213">
        <v>10</v>
      </c>
      <c r="K9" s="213" t="s">
        <v>139</v>
      </c>
      <c r="L9" s="214"/>
      <c r="M9" s="213" t="s">
        <v>140</v>
      </c>
      <c r="N9" s="215"/>
    </row>
    <row r="10" spans="1:14" s="225" customFormat="1" ht="21" customHeight="1">
      <c r="A10" s="216" t="s">
        <v>94</v>
      </c>
      <c r="B10" s="217">
        <v>2813337</v>
      </c>
      <c r="C10" s="218">
        <v>5626674</v>
      </c>
      <c r="D10" s="217">
        <v>7753217</v>
      </c>
      <c r="E10" s="218">
        <v>7753217</v>
      </c>
      <c r="F10" s="219">
        <v>193944575</v>
      </c>
      <c r="G10" s="220">
        <v>3.613659115085116</v>
      </c>
      <c r="H10" s="218">
        <v>74042736.857063</v>
      </c>
      <c r="I10" s="221">
        <v>80351705.76470588</v>
      </c>
      <c r="J10" s="222">
        <v>2.25090052598209</v>
      </c>
      <c r="K10" s="218">
        <v>15373414.22539344</v>
      </c>
      <c r="L10" s="223">
        <v>183147747.84716234</v>
      </c>
      <c r="M10" s="218">
        <v>183147748</v>
      </c>
      <c r="N10" s="224">
        <v>3.5978815663519375</v>
      </c>
    </row>
    <row r="11" spans="1:16" s="225" customFormat="1" ht="21" customHeight="1">
      <c r="A11" s="216" t="s">
        <v>95</v>
      </c>
      <c r="B11" s="217">
        <v>23210080</v>
      </c>
      <c r="C11" s="218">
        <v>46420160</v>
      </c>
      <c r="D11" s="217">
        <v>68483050</v>
      </c>
      <c r="E11" s="218">
        <v>68483050</v>
      </c>
      <c r="F11" s="219">
        <v>418980941</v>
      </c>
      <c r="G11" s="220">
        <v>7.806633913279551</v>
      </c>
      <c r="H11" s="218">
        <v>159955469.55921632</v>
      </c>
      <c r="I11" s="221">
        <v>80351705.76470588</v>
      </c>
      <c r="J11" s="222">
        <v>11.597505531358584</v>
      </c>
      <c r="K11" s="218">
        <v>79209744.92512327</v>
      </c>
      <c r="L11" s="223">
        <v>434420130.2490455</v>
      </c>
      <c r="M11" s="218">
        <v>434420129</v>
      </c>
      <c r="N11" s="224">
        <v>8.534050739085968</v>
      </c>
      <c r="P11" s="226"/>
    </row>
    <row r="12" spans="1:14" s="225" customFormat="1" ht="21" customHeight="1">
      <c r="A12" s="216" t="s">
        <v>96</v>
      </c>
      <c r="B12" s="217">
        <v>7439454</v>
      </c>
      <c r="C12" s="218">
        <v>14878908</v>
      </c>
      <c r="D12" s="217">
        <v>9166109</v>
      </c>
      <c r="E12" s="218">
        <v>9166109</v>
      </c>
      <c r="F12" s="219">
        <v>242432366</v>
      </c>
      <c r="G12" s="220">
        <v>4.517104586130089</v>
      </c>
      <c r="H12" s="218">
        <v>92554049.94634776</v>
      </c>
      <c r="I12" s="221">
        <v>80351705.76470588</v>
      </c>
      <c r="J12" s="222">
        <v>5.854168674709481</v>
      </c>
      <c r="K12" s="218">
        <v>39983357.30201322</v>
      </c>
      <c r="L12" s="223">
        <v>236934130.01306686</v>
      </c>
      <c r="M12" s="218">
        <v>236934130</v>
      </c>
      <c r="N12" s="224">
        <v>4.654498611506998</v>
      </c>
    </row>
    <row r="13" spans="1:14" s="225" customFormat="1" ht="21" customHeight="1">
      <c r="A13" s="216" t="s">
        <v>97</v>
      </c>
      <c r="B13" s="217">
        <v>128603513</v>
      </c>
      <c r="C13" s="218">
        <v>257207026</v>
      </c>
      <c r="D13" s="217">
        <v>217399123</v>
      </c>
      <c r="E13" s="218">
        <v>217399123</v>
      </c>
      <c r="F13" s="219">
        <v>1341746477</v>
      </c>
      <c r="G13" s="220">
        <v>25.000000060555404</v>
      </c>
      <c r="H13" s="218">
        <v>512242125.49076116</v>
      </c>
      <c r="I13" s="221">
        <v>80351705.76470588</v>
      </c>
      <c r="J13" s="222">
        <v>26.030640369364665</v>
      </c>
      <c r="K13" s="218">
        <v>177786540.2452155</v>
      </c>
      <c r="L13" s="223">
        <v>1244986520.5006826</v>
      </c>
      <c r="M13" s="218">
        <v>1244986520</v>
      </c>
      <c r="N13" s="224">
        <v>24.457379899995534</v>
      </c>
    </row>
    <row r="14" spans="1:14" s="225" customFormat="1" ht="21" customHeight="1">
      <c r="A14" s="216" t="s">
        <v>98</v>
      </c>
      <c r="B14" s="217">
        <v>17717310</v>
      </c>
      <c r="C14" s="218">
        <v>35434620</v>
      </c>
      <c r="D14" s="217">
        <v>37794064</v>
      </c>
      <c r="E14" s="218">
        <v>37794064</v>
      </c>
      <c r="F14" s="219">
        <v>399842324</v>
      </c>
      <c r="G14" s="220">
        <v>7.450034932502836</v>
      </c>
      <c r="H14" s="218">
        <v>152648868.78247833</v>
      </c>
      <c r="I14" s="221">
        <v>80351705.76470588</v>
      </c>
      <c r="J14" s="222">
        <v>10.590858588871448</v>
      </c>
      <c r="K14" s="218">
        <v>72334452.01593158</v>
      </c>
      <c r="L14" s="223">
        <v>378563710.56311584</v>
      </c>
      <c r="M14" s="218">
        <v>378563711</v>
      </c>
      <c r="N14" s="224">
        <v>7.436768469010508</v>
      </c>
    </row>
    <row r="15" spans="1:14" s="225" customFormat="1" ht="21" customHeight="1">
      <c r="A15" s="216" t="s">
        <v>99</v>
      </c>
      <c r="B15" s="217">
        <v>4264206</v>
      </c>
      <c r="C15" s="218">
        <v>8528412</v>
      </c>
      <c r="D15" s="217">
        <v>25376645</v>
      </c>
      <c r="E15" s="218">
        <v>25376645</v>
      </c>
      <c r="F15" s="219">
        <v>279709746</v>
      </c>
      <c r="G15" s="220">
        <v>5.211672835968949</v>
      </c>
      <c r="H15" s="218">
        <v>106785534.57571025</v>
      </c>
      <c r="I15" s="221">
        <v>80351705.76470588</v>
      </c>
      <c r="J15" s="222">
        <v>6.041777842694829</v>
      </c>
      <c r="K15" s="218">
        <v>41264708.21851442</v>
      </c>
      <c r="L15" s="223">
        <v>262307005.55893055</v>
      </c>
      <c r="M15" s="218">
        <v>262307006</v>
      </c>
      <c r="N15" s="224">
        <v>5.1529410102949615</v>
      </c>
    </row>
    <row r="16" spans="1:14" s="225" customFormat="1" ht="21" customHeight="1">
      <c r="A16" s="216" t="s">
        <v>100</v>
      </c>
      <c r="B16" s="217">
        <v>3150415</v>
      </c>
      <c r="C16" s="218">
        <v>6300830</v>
      </c>
      <c r="D16" s="217">
        <v>9900471</v>
      </c>
      <c r="E16" s="218">
        <v>9900471</v>
      </c>
      <c r="F16" s="219">
        <v>178557170</v>
      </c>
      <c r="G16" s="220">
        <v>3.3269543370022214</v>
      </c>
      <c r="H16" s="218">
        <v>68168246.27475072</v>
      </c>
      <c r="I16" s="221">
        <v>80351705.76470588</v>
      </c>
      <c r="J16" s="222">
        <v>0.5740847546663261</v>
      </c>
      <c r="K16" s="218">
        <v>3920938.5897309203</v>
      </c>
      <c r="L16" s="223">
        <v>168642191.62918752</v>
      </c>
      <c r="M16" s="218">
        <v>168642192</v>
      </c>
      <c r="N16" s="224">
        <v>3.31292434950379</v>
      </c>
    </row>
    <row r="17" spans="1:14" s="225" customFormat="1" ht="21" customHeight="1">
      <c r="A17" s="216" t="s">
        <v>101</v>
      </c>
      <c r="B17" s="217">
        <v>11228275</v>
      </c>
      <c r="C17" s="218">
        <v>22456550</v>
      </c>
      <c r="D17" s="217">
        <v>28541090</v>
      </c>
      <c r="E17" s="218">
        <v>28541090</v>
      </c>
      <c r="F17" s="219">
        <v>349186015</v>
      </c>
      <c r="G17" s="220">
        <v>6.506184697174428</v>
      </c>
      <c r="H17" s="218">
        <v>133309674.80173887</v>
      </c>
      <c r="I17" s="221">
        <v>80351705.76470588</v>
      </c>
      <c r="J17" s="222">
        <v>11.611742583136175</v>
      </c>
      <c r="K17" s="218">
        <v>79306982.49373142</v>
      </c>
      <c r="L17" s="223">
        <v>343966003.0601762</v>
      </c>
      <c r="M17" s="218">
        <v>343966003</v>
      </c>
      <c r="N17" s="224">
        <v>6.757107063339131</v>
      </c>
    </row>
    <row r="18" spans="1:14" s="225" customFormat="1" ht="21" customHeight="1">
      <c r="A18" s="216" t="s">
        <v>102</v>
      </c>
      <c r="B18" s="217">
        <v>2305335</v>
      </c>
      <c r="C18" s="218">
        <v>4610670</v>
      </c>
      <c r="D18" s="217">
        <v>3220781</v>
      </c>
      <c r="E18" s="218">
        <v>3220781</v>
      </c>
      <c r="F18" s="219">
        <v>170923064</v>
      </c>
      <c r="G18" s="220">
        <v>3.184712375697421</v>
      </c>
      <c r="H18" s="218">
        <v>65253753.29810044</v>
      </c>
      <c r="I18" s="221">
        <v>80351705.76470588</v>
      </c>
      <c r="J18" s="222">
        <v>0.9397496251198343</v>
      </c>
      <c r="K18" s="218">
        <v>6418391.256460334</v>
      </c>
      <c r="L18" s="223">
        <v>159855301.31926665</v>
      </c>
      <c r="M18" s="218">
        <v>159855301</v>
      </c>
      <c r="N18" s="224">
        <v>3.1403085597947973</v>
      </c>
    </row>
    <row r="19" spans="1:14" s="225" customFormat="1" ht="21" customHeight="1">
      <c r="A19" s="216" t="s">
        <v>103</v>
      </c>
      <c r="B19" s="217">
        <v>6510031</v>
      </c>
      <c r="C19" s="218">
        <v>13020062</v>
      </c>
      <c r="D19" s="217">
        <v>10454521</v>
      </c>
      <c r="E19" s="218">
        <v>10454521</v>
      </c>
      <c r="F19" s="219">
        <v>215155134</v>
      </c>
      <c r="G19" s="220">
        <v>4.00886341438764</v>
      </c>
      <c r="H19" s="218">
        <v>82140348.4485613</v>
      </c>
      <c r="I19" s="221">
        <v>80351705.76470588</v>
      </c>
      <c r="J19" s="222">
        <v>2.4847863819573286</v>
      </c>
      <c r="K19" s="218">
        <v>16970830.061350584</v>
      </c>
      <c r="L19" s="223">
        <v>202937467.27461776</v>
      </c>
      <c r="M19" s="218">
        <v>202937467</v>
      </c>
      <c r="N19" s="224">
        <v>3.9866445512693645</v>
      </c>
    </row>
    <row r="20" spans="1:14" s="225" customFormat="1" ht="21" customHeight="1">
      <c r="A20" s="216" t="s">
        <v>104</v>
      </c>
      <c r="B20" s="217">
        <v>1787569</v>
      </c>
      <c r="C20" s="218">
        <v>3575138</v>
      </c>
      <c r="D20" s="217">
        <v>3848078</v>
      </c>
      <c r="E20" s="218">
        <v>3848078</v>
      </c>
      <c r="F20" s="219">
        <v>182169612</v>
      </c>
      <c r="G20" s="220">
        <v>3.3942629171005114</v>
      </c>
      <c r="H20" s="218">
        <v>69547377.8767427</v>
      </c>
      <c r="I20" s="221">
        <v>80351705.76470588</v>
      </c>
      <c r="J20" s="222">
        <v>1.1007021425406744</v>
      </c>
      <c r="K20" s="218">
        <v>7517680.048820819</v>
      </c>
      <c r="L20" s="223">
        <v>164839979.6902694</v>
      </c>
      <c r="M20" s="218">
        <v>164839980</v>
      </c>
      <c r="N20" s="224">
        <v>3.2382310561624923</v>
      </c>
    </row>
    <row r="21" spans="1:14" s="225" customFormat="1" ht="21" customHeight="1">
      <c r="A21" s="216" t="s">
        <v>105</v>
      </c>
      <c r="B21" s="217">
        <v>6488660</v>
      </c>
      <c r="C21" s="218">
        <v>12977320</v>
      </c>
      <c r="D21" s="217">
        <v>14749414</v>
      </c>
      <c r="E21" s="218">
        <v>14749414</v>
      </c>
      <c r="F21" s="219">
        <v>326220221</v>
      </c>
      <c r="G21" s="220">
        <v>6.078276101003243</v>
      </c>
      <c r="H21" s="218">
        <v>124541962.47023635</v>
      </c>
      <c r="I21" s="221">
        <v>80351705.76470588</v>
      </c>
      <c r="J21" s="222">
        <v>9.937850542686748</v>
      </c>
      <c r="K21" s="218">
        <v>67874475.632865</v>
      </c>
      <c r="L21" s="223">
        <v>300494877.86780727</v>
      </c>
      <c r="M21" s="218">
        <v>300494878</v>
      </c>
      <c r="N21" s="224">
        <v>5.903130091118425</v>
      </c>
    </row>
    <row r="22" spans="1:14" s="225" customFormat="1" ht="21" customHeight="1">
      <c r="A22" s="216" t="s">
        <v>106</v>
      </c>
      <c r="B22" s="217">
        <v>7647852</v>
      </c>
      <c r="C22" s="218">
        <v>15295704</v>
      </c>
      <c r="D22" s="217">
        <v>27218113</v>
      </c>
      <c r="E22" s="218">
        <v>27218113</v>
      </c>
      <c r="F22" s="219">
        <v>250935165</v>
      </c>
      <c r="G22" s="220">
        <v>4.675532410729393</v>
      </c>
      <c r="H22" s="218">
        <v>95800186.16286992</v>
      </c>
      <c r="I22" s="221">
        <v>80351705.76470588</v>
      </c>
      <c r="J22" s="222">
        <v>2.0539599560962443</v>
      </c>
      <c r="K22" s="218">
        <v>14028330.81380236</v>
      </c>
      <c r="L22" s="223">
        <v>232694039.7413782</v>
      </c>
      <c r="M22" s="218">
        <v>232694040</v>
      </c>
      <c r="N22" s="224">
        <v>4.571203338607037</v>
      </c>
    </row>
    <row r="23" spans="1:14" s="225" customFormat="1" ht="21" customHeight="1">
      <c r="A23" s="216" t="s">
        <v>107</v>
      </c>
      <c r="B23" s="217">
        <v>7434777</v>
      </c>
      <c r="C23" s="218">
        <v>14869554</v>
      </c>
      <c r="D23" s="217">
        <v>26908834</v>
      </c>
      <c r="E23" s="218">
        <v>26908834</v>
      </c>
      <c r="F23" s="219">
        <v>235148666</v>
      </c>
      <c r="G23" s="220">
        <v>4.381391540810077</v>
      </c>
      <c r="H23" s="218">
        <v>89773332.4014214</v>
      </c>
      <c r="I23" s="221">
        <v>80351705.76470588</v>
      </c>
      <c r="J23" s="222">
        <v>2.10622531600861</v>
      </c>
      <c r="K23" s="218">
        <v>14385297.733618373</v>
      </c>
      <c r="L23" s="223">
        <v>226288723.89974564</v>
      </c>
      <c r="M23" s="218">
        <v>226288724</v>
      </c>
      <c r="N23" s="224">
        <v>4.445372862312788</v>
      </c>
    </row>
    <row r="24" spans="1:14" s="225" customFormat="1" ht="21" customHeight="1">
      <c r="A24" s="216" t="s">
        <v>108</v>
      </c>
      <c r="B24" s="217">
        <v>1334949</v>
      </c>
      <c r="C24" s="218">
        <v>2669898</v>
      </c>
      <c r="D24" s="217">
        <v>1511639</v>
      </c>
      <c r="E24" s="218">
        <v>1511639</v>
      </c>
      <c r="F24" s="219">
        <v>166650153</v>
      </c>
      <c r="G24" s="220">
        <v>3.105097651835733</v>
      </c>
      <c r="H24" s="218">
        <v>63622472.68720092</v>
      </c>
      <c r="I24" s="221">
        <v>80351705.76470588</v>
      </c>
      <c r="J24" s="222">
        <v>1.0955267348864788</v>
      </c>
      <c r="K24" s="218">
        <v>7482332.55801222</v>
      </c>
      <c r="L24" s="223">
        <v>155638048.00991902</v>
      </c>
      <c r="M24" s="218">
        <v>155638048</v>
      </c>
      <c r="N24" s="224">
        <v>3.057461912784196</v>
      </c>
    </row>
    <row r="25" spans="1:14" s="225" customFormat="1" ht="21" customHeight="1">
      <c r="A25" s="216" t="s">
        <v>109</v>
      </c>
      <c r="B25" s="217">
        <v>3028029</v>
      </c>
      <c r="C25" s="218">
        <v>6056058</v>
      </c>
      <c r="D25" s="217">
        <v>12962102</v>
      </c>
      <c r="E25" s="218">
        <v>12962102</v>
      </c>
      <c r="F25" s="219">
        <v>183144391</v>
      </c>
      <c r="G25" s="220">
        <v>3.4124254205814344</v>
      </c>
      <c r="H25" s="218">
        <v>69919521.85133334</v>
      </c>
      <c r="I25" s="221">
        <v>80351705.76470588</v>
      </c>
      <c r="J25" s="222">
        <v>1.1362507485008457</v>
      </c>
      <c r="K25" s="218">
        <v>7760473.294569676</v>
      </c>
      <c r="L25" s="223">
        <v>177049860.9106089</v>
      </c>
      <c r="M25" s="218">
        <v>177049861</v>
      </c>
      <c r="N25" s="224">
        <v>3.4780904388574454</v>
      </c>
    </row>
    <row r="26" spans="1:14" s="225" customFormat="1" ht="21" customHeight="1">
      <c r="A26" s="216" t="s">
        <v>110</v>
      </c>
      <c r="B26" s="217">
        <v>2931166</v>
      </c>
      <c r="C26" s="218">
        <v>5862332</v>
      </c>
      <c r="D26" s="217">
        <v>11418768</v>
      </c>
      <c r="E26" s="218">
        <v>11418768</v>
      </c>
      <c r="F26" s="219">
        <v>232239875</v>
      </c>
      <c r="G26" s="220">
        <v>4.327193690155953</v>
      </c>
      <c r="H26" s="218">
        <v>88662835.51546726</v>
      </c>
      <c r="I26" s="221">
        <v>80351705.76470588</v>
      </c>
      <c r="J26" s="222">
        <v>4.593269681419637</v>
      </c>
      <c r="K26" s="218">
        <v>31371549.584846877</v>
      </c>
      <c r="L26" s="223">
        <v>217667190.86502</v>
      </c>
      <c r="M26" s="218">
        <v>217667191</v>
      </c>
      <c r="N26" s="224">
        <v>4.276005480004627</v>
      </c>
    </row>
    <row r="27" spans="1:14" s="225" customFormat="1" ht="24.75" customHeight="1">
      <c r="A27" s="227" t="s">
        <v>40</v>
      </c>
      <c r="B27" s="228">
        <v>237894958</v>
      </c>
      <c r="C27" s="229">
        <v>475789916</v>
      </c>
      <c r="D27" s="228">
        <v>516706019</v>
      </c>
      <c r="E27" s="229">
        <v>516706019</v>
      </c>
      <c r="F27" s="228">
        <v>5366985895</v>
      </c>
      <c r="G27" s="230">
        <v>99.99999999999997</v>
      </c>
      <c r="H27" s="229">
        <v>2048968497</v>
      </c>
      <c r="I27" s="231">
        <v>1365978998</v>
      </c>
      <c r="J27" s="232">
        <v>99.99999999999999</v>
      </c>
      <c r="K27" s="229">
        <v>682989499.0000001</v>
      </c>
      <c r="L27" s="233">
        <v>5090432929.000001</v>
      </c>
      <c r="M27" s="234">
        <v>5090432929</v>
      </c>
      <c r="N27" s="235">
        <v>100.00000000000001</v>
      </c>
    </row>
    <row r="28" spans="1:14" s="225" customFormat="1" ht="15.75" customHeight="1">
      <c r="A28" s="236"/>
      <c r="B28" s="237"/>
      <c r="C28" s="237"/>
      <c r="D28" s="237"/>
      <c r="E28" s="237"/>
      <c r="F28" s="237"/>
      <c r="G28" s="144"/>
      <c r="H28" s="237"/>
      <c r="I28" s="237"/>
      <c r="J28" s="237"/>
      <c r="K28" s="237"/>
      <c r="L28" s="238"/>
      <c r="M28" s="238"/>
      <c r="N28" s="239"/>
    </row>
    <row r="29" spans="2:14" s="240" customFormat="1" ht="12.75">
      <c r="B29" s="241"/>
      <c r="C29" s="238"/>
      <c r="D29" s="241"/>
      <c r="E29" s="238"/>
      <c r="F29" s="145"/>
      <c r="G29" s="241"/>
      <c r="H29" s="238"/>
      <c r="I29" s="238"/>
      <c r="J29" s="241"/>
      <c r="K29" s="238"/>
      <c r="L29" s="238"/>
      <c r="M29" s="241"/>
      <c r="N29" s="242"/>
    </row>
    <row r="30" spans="2:14" s="243" customFormat="1" ht="16.5" customHeight="1">
      <c r="B30" s="244"/>
      <c r="C30" s="245"/>
      <c r="D30" s="146"/>
      <c r="E30" s="245"/>
      <c r="F30" s="147"/>
      <c r="G30" s="147"/>
      <c r="H30" s="245"/>
      <c r="I30" s="245"/>
      <c r="J30" s="147"/>
      <c r="K30" s="246"/>
      <c r="L30" s="247"/>
      <c r="M30" s="247"/>
      <c r="N30" s="148"/>
    </row>
    <row r="31" spans="1:14" s="225" customFormat="1" ht="14.25">
      <c r="A31" s="248"/>
      <c r="B31" s="249"/>
      <c r="C31" s="250"/>
      <c r="D31" s="249"/>
      <c r="E31" s="251"/>
      <c r="F31" s="249"/>
      <c r="G31" s="149"/>
      <c r="H31" s="237"/>
      <c r="I31" s="252"/>
      <c r="J31" s="237"/>
      <c r="K31" s="237"/>
      <c r="L31" s="253"/>
      <c r="M31" s="237"/>
      <c r="N31" s="239"/>
    </row>
    <row r="32" spans="1:14" s="225" customFormat="1" ht="14.25">
      <c r="A32" s="248"/>
      <c r="B32" s="249"/>
      <c r="C32" s="250"/>
      <c r="D32" s="249"/>
      <c r="E32" s="250"/>
      <c r="F32" s="249"/>
      <c r="G32" s="149"/>
      <c r="H32" s="250"/>
      <c r="I32" s="250"/>
      <c r="J32" s="237"/>
      <c r="K32" s="250"/>
      <c r="L32" s="253"/>
      <c r="M32" s="237"/>
      <c r="N32" s="239"/>
    </row>
    <row r="33" spans="1:14" s="255" customFormat="1" ht="15.75">
      <c r="A33" s="150"/>
      <c r="B33" s="151"/>
      <c r="C33" s="201"/>
      <c r="D33" s="201"/>
      <c r="E33" s="201"/>
      <c r="F33" s="201"/>
      <c r="G33" s="202"/>
      <c r="H33" s="201"/>
      <c r="I33" s="201"/>
      <c r="J33" s="201"/>
      <c r="K33" s="201"/>
      <c r="L33" s="254"/>
      <c r="M33" s="152"/>
      <c r="N33" s="207"/>
    </row>
    <row r="34" spans="1:14" s="255" customFormat="1" ht="15.75">
      <c r="A34" s="150"/>
      <c r="B34" s="256"/>
      <c r="C34" s="201"/>
      <c r="D34" s="201"/>
      <c r="E34" s="201"/>
      <c r="F34" s="201"/>
      <c r="G34" s="202"/>
      <c r="H34" s="201"/>
      <c r="I34" s="201"/>
      <c r="J34" s="201"/>
      <c r="K34" s="201"/>
      <c r="L34" s="257"/>
      <c r="M34" s="152"/>
      <c r="N34" s="207"/>
    </row>
    <row r="35" spans="1:14" s="255" customFormat="1" ht="15">
      <c r="A35" s="153"/>
      <c r="B35" s="154"/>
      <c r="C35" s="201"/>
      <c r="D35" s="201"/>
      <c r="E35" s="201"/>
      <c r="F35" s="201"/>
      <c r="G35" s="202"/>
      <c r="H35" s="201"/>
      <c r="I35" s="201"/>
      <c r="J35" s="201"/>
      <c r="K35" s="201"/>
      <c r="L35" s="201"/>
      <c r="M35" s="201"/>
      <c r="N35" s="207"/>
    </row>
    <row r="36" spans="1:14" s="255" customFormat="1" ht="15">
      <c r="A36" s="201"/>
      <c r="B36" s="201"/>
      <c r="C36" s="201"/>
      <c r="D36" s="201"/>
      <c r="E36" s="201"/>
      <c r="F36" s="201"/>
      <c r="G36" s="202"/>
      <c r="H36" s="201"/>
      <c r="I36" s="201"/>
      <c r="J36" s="201"/>
      <c r="K36" s="201"/>
      <c r="L36" s="201"/>
      <c r="M36" s="201"/>
      <c r="N36" s="207"/>
    </row>
    <row r="37" spans="1:14" s="255" customFormat="1" ht="15">
      <c r="A37" s="201"/>
      <c r="B37" s="201"/>
      <c r="C37" s="201"/>
      <c r="D37" s="201"/>
      <c r="E37" s="201"/>
      <c r="F37" s="201"/>
      <c r="G37" s="202"/>
      <c r="H37" s="201"/>
      <c r="I37" s="201"/>
      <c r="J37" s="201"/>
      <c r="K37" s="201"/>
      <c r="L37" s="201"/>
      <c r="M37" s="201"/>
      <c r="N37" s="207"/>
    </row>
    <row r="38" spans="1:14" s="255" customFormat="1" ht="15">
      <c r="A38" s="201"/>
      <c r="B38" s="201"/>
      <c r="C38" s="201"/>
      <c r="D38" s="201"/>
      <c r="E38" s="201"/>
      <c r="F38" s="201"/>
      <c r="G38" s="202"/>
      <c r="H38" s="201"/>
      <c r="I38" s="201"/>
      <c r="J38" s="201"/>
      <c r="K38" s="201"/>
      <c r="L38" s="201"/>
      <c r="M38" s="201"/>
      <c r="N38" s="207"/>
    </row>
    <row r="39" spans="1:14" s="255" customFormat="1" ht="15">
      <c r="A39" s="201"/>
      <c r="B39" s="201"/>
      <c r="C39" s="201"/>
      <c r="D39" s="201"/>
      <c r="E39" s="201"/>
      <c r="F39" s="201"/>
      <c r="G39" s="202"/>
      <c r="H39" s="201"/>
      <c r="I39" s="201"/>
      <c r="J39" s="201"/>
      <c r="K39" s="201"/>
      <c r="L39" s="201"/>
      <c r="M39" s="201"/>
      <c r="N39" s="207"/>
    </row>
    <row r="40" spans="1:14" s="255" customFormat="1" ht="15">
      <c r="A40" s="201"/>
      <c r="B40" s="201"/>
      <c r="C40" s="201"/>
      <c r="D40" s="201"/>
      <c r="E40" s="201"/>
      <c r="F40" s="201"/>
      <c r="G40" s="202"/>
      <c r="H40" s="201"/>
      <c r="I40" s="201"/>
      <c r="J40" s="201"/>
      <c r="K40" s="201"/>
      <c r="L40" s="201"/>
      <c r="M40" s="201"/>
      <c r="N40" s="207"/>
    </row>
    <row r="41" spans="1:14" s="255" customFormat="1" ht="15">
      <c r="A41" s="201"/>
      <c r="B41" s="201"/>
      <c r="C41" s="201"/>
      <c r="D41" s="201"/>
      <c r="E41" s="201"/>
      <c r="F41" s="201"/>
      <c r="G41" s="202"/>
      <c r="H41" s="201"/>
      <c r="I41" s="201"/>
      <c r="J41" s="201"/>
      <c r="K41" s="201"/>
      <c r="L41" s="201"/>
      <c r="M41" s="201"/>
      <c r="N41" s="207"/>
    </row>
    <row r="42" spans="1:14" s="255" customFormat="1" ht="15">
      <c r="A42" s="201"/>
      <c r="B42" s="201"/>
      <c r="C42" s="201"/>
      <c r="D42" s="201"/>
      <c r="E42" s="201"/>
      <c r="F42" s="201"/>
      <c r="G42" s="202"/>
      <c r="H42" s="201"/>
      <c r="I42" s="201"/>
      <c r="J42" s="201"/>
      <c r="K42" s="201"/>
      <c r="L42" s="201"/>
      <c r="M42" s="201"/>
      <c r="N42" s="207"/>
    </row>
    <row r="43" spans="1:14" s="255" customFormat="1" ht="15">
      <c r="A43" s="201"/>
      <c r="B43" s="201"/>
      <c r="C43" s="201"/>
      <c r="D43" s="201"/>
      <c r="E43" s="201"/>
      <c r="F43" s="201"/>
      <c r="G43" s="202"/>
      <c r="H43" s="201"/>
      <c r="I43" s="201"/>
      <c r="J43" s="201"/>
      <c r="K43" s="201"/>
      <c r="L43" s="201"/>
      <c r="M43" s="201"/>
      <c r="N43" s="207"/>
    </row>
    <row r="44" spans="1:14" s="255" customFormat="1" ht="15">
      <c r="A44" s="201"/>
      <c r="B44" s="201"/>
      <c r="C44" s="201"/>
      <c r="D44" s="201"/>
      <c r="E44" s="201"/>
      <c r="F44" s="201"/>
      <c r="G44" s="202"/>
      <c r="H44" s="201"/>
      <c r="I44" s="201"/>
      <c r="J44" s="201"/>
      <c r="K44" s="201"/>
      <c r="L44" s="201"/>
      <c r="M44" s="201"/>
      <c r="N44" s="207"/>
    </row>
    <row r="45" spans="1:14" s="255" customFormat="1" ht="15">
      <c r="A45" s="201"/>
      <c r="B45" s="201"/>
      <c r="C45" s="201"/>
      <c r="D45" s="201"/>
      <c r="E45" s="201"/>
      <c r="F45" s="201"/>
      <c r="G45" s="202"/>
      <c r="H45" s="201"/>
      <c r="I45" s="201"/>
      <c r="J45" s="201"/>
      <c r="K45" s="201"/>
      <c r="L45" s="201"/>
      <c r="M45" s="201"/>
      <c r="N45" s="207"/>
    </row>
    <row r="46" spans="1:14" s="255" customFormat="1" ht="15">
      <c r="A46" s="201"/>
      <c r="B46" s="201"/>
      <c r="C46" s="201"/>
      <c r="D46" s="201"/>
      <c r="E46" s="201"/>
      <c r="F46" s="201"/>
      <c r="G46" s="202"/>
      <c r="H46" s="201"/>
      <c r="I46" s="201"/>
      <c r="J46" s="201"/>
      <c r="K46" s="201"/>
      <c r="L46" s="201"/>
      <c r="M46" s="201"/>
      <c r="N46" s="207"/>
    </row>
    <row r="47" spans="1:14" s="255" customFormat="1" ht="15">
      <c r="A47" s="201"/>
      <c r="B47" s="201"/>
      <c r="C47" s="201"/>
      <c r="D47" s="201"/>
      <c r="E47" s="201"/>
      <c r="F47" s="201"/>
      <c r="G47" s="202"/>
      <c r="H47" s="201"/>
      <c r="I47" s="201"/>
      <c r="J47" s="201"/>
      <c r="K47" s="201"/>
      <c r="L47" s="201"/>
      <c r="M47" s="201"/>
      <c r="N47" s="207"/>
    </row>
    <row r="48" spans="1:14" s="255" customFormat="1" ht="15">
      <c r="A48" s="201"/>
      <c r="B48" s="201"/>
      <c r="C48" s="201"/>
      <c r="D48" s="201"/>
      <c r="E48" s="201"/>
      <c r="F48" s="201"/>
      <c r="G48" s="202"/>
      <c r="H48" s="201"/>
      <c r="I48" s="201"/>
      <c r="J48" s="201"/>
      <c r="K48" s="201"/>
      <c r="L48" s="201"/>
      <c r="M48" s="201"/>
      <c r="N48" s="207"/>
    </row>
    <row r="49" spans="1:14" ht="15">
      <c r="A49" s="201"/>
      <c r="B49" s="201"/>
      <c r="C49" s="201"/>
      <c r="D49" s="201"/>
      <c r="E49" s="201"/>
      <c r="F49" s="201"/>
      <c r="G49" s="202"/>
      <c r="H49" s="201"/>
      <c r="I49" s="201"/>
      <c r="J49" s="201"/>
      <c r="K49" s="201"/>
      <c r="L49" s="201"/>
      <c r="M49" s="201"/>
      <c r="N49" s="207"/>
    </row>
    <row r="50" spans="1:14" ht="15">
      <c r="A50" s="201"/>
      <c r="B50" s="201"/>
      <c r="C50" s="201"/>
      <c r="D50" s="201"/>
      <c r="E50" s="201"/>
      <c r="F50" s="201"/>
      <c r="G50" s="202"/>
      <c r="H50" s="201"/>
      <c r="I50" s="201"/>
      <c r="J50" s="201"/>
      <c r="K50" s="201"/>
      <c r="L50" s="201"/>
      <c r="M50" s="201"/>
      <c r="N50" s="207"/>
    </row>
  </sheetData>
  <sheetProtection/>
  <mergeCells count="20">
    <mergeCell ref="A2:M2"/>
    <mergeCell ref="A1:N1"/>
    <mergeCell ref="A5:A8"/>
    <mergeCell ref="B5:C5"/>
    <mergeCell ref="D5:E5"/>
    <mergeCell ref="F5:H5"/>
    <mergeCell ref="I5:I8"/>
    <mergeCell ref="J5:K5"/>
    <mergeCell ref="L5:L8"/>
    <mergeCell ref="M5:M8"/>
    <mergeCell ref="N5:N8"/>
    <mergeCell ref="B6:B8"/>
    <mergeCell ref="C6:C8"/>
    <mergeCell ref="D6:D8"/>
    <mergeCell ref="E6:E8"/>
    <mergeCell ref="F6:F8"/>
    <mergeCell ref="G6:G8"/>
    <mergeCell ref="H6:H8"/>
    <mergeCell ref="J6:J8"/>
    <mergeCell ref="K6:K8"/>
  </mergeCells>
  <printOptions horizontalCentered="1"/>
  <pageMargins left="0.17" right="0.17" top="0.7480314960629921" bottom="0.7480314960629921" header="0.31496062992125984" footer="0.31496062992125984"/>
  <pageSetup fitToHeight="1" fitToWidth="1" horizontalDpi="600" verticalDpi="600" orientation="landscape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B1:L26"/>
  <sheetViews>
    <sheetView showGridLines="0" zoomScale="90" zoomScaleNormal="90" zoomScalePageLayoutView="0" workbookViewId="0" topLeftCell="A1">
      <selection activeCell="B2" sqref="B2:D2"/>
    </sheetView>
  </sheetViews>
  <sheetFormatPr defaultColWidth="11.421875" defaultRowHeight="12.75"/>
  <cols>
    <col min="1" max="1" width="11.421875" style="156" customWidth="1"/>
    <col min="2" max="2" width="24.421875" style="156" customWidth="1"/>
    <col min="3" max="3" width="23.140625" style="156" customWidth="1"/>
    <col min="4" max="4" width="18.57421875" style="156" customWidth="1"/>
    <col min="5" max="9" width="11.421875" style="156" customWidth="1"/>
    <col min="10" max="10" width="23.421875" style="156" customWidth="1"/>
    <col min="11" max="16384" width="11.421875" style="156" customWidth="1"/>
  </cols>
  <sheetData>
    <row r="1" spans="2:4" ht="15.75">
      <c r="B1" s="157"/>
      <c r="C1" s="157"/>
      <c r="D1" s="157"/>
    </row>
    <row r="2" spans="2:4" ht="20.25">
      <c r="B2" s="360" t="s">
        <v>147</v>
      </c>
      <c r="C2" s="360"/>
      <c r="D2" s="360"/>
    </row>
    <row r="3" spans="2:4" ht="12" customHeight="1">
      <c r="B3" s="361" t="s">
        <v>38</v>
      </c>
      <c r="C3" s="361" t="s">
        <v>117</v>
      </c>
      <c r="D3" s="361" t="s">
        <v>116</v>
      </c>
    </row>
    <row r="4" spans="2:4" ht="26.25" customHeight="1">
      <c r="B4" s="362"/>
      <c r="C4" s="362"/>
      <c r="D4" s="362"/>
    </row>
    <row r="5" spans="2:4" ht="24" customHeight="1">
      <c r="B5" s="363"/>
      <c r="C5" s="363"/>
      <c r="D5" s="363"/>
    </row>
    <row r="6" spans="2:4" ht="15">
      <c r="B6" s="266" t="s">
        <v>118</v>
      </c>
      <c r="C6" s="267" t="s">
        <v>119</v>
      </c>
      <c r="D6" s="267" t="s">
        <v>148</v>
      </c>
    </row>
    <row r="7" spans="2:6" ht="16.5" customHeight="1">
      <c r="B7" s="181" t="s">
        <v>88</v>
      </c>
      <c r="C7" s="182">
        <v>183147748</v>
      </c>
      <c r="D7" s="199">
        <f>C7/$C$24*100</f>
        <v>3.5978815663519375</v>
      </c>
      <c r="E7" s="158"/>
      <c r="F7" s="159"/>
    </row>
    <row r="8" spans="2:6" ht="16.5" customHeight="1">
      <c r="B8" s="181" t="s">
        <v>89</v>
      </c>
      <c r="C8" s="182">
        <v>434420129</v>
      </c>
      <c r="D8" s="199">
        <f aca="true" t="shared" si="0" ref="D8:D23">C8/$C$24*100</f>
        <v>8.534050739085968</v>
      </c>
      <c r="E8" s="158"/>
      <c r="F8" s="159"/>
    </row>
    <row r="9" spans="2:6" ht="16.5" customHeight="1">
      <c r="B9" s="181" t="s">
        <v>20</v>
      </c>
      <c r="C9" s="182">
        <v>236934130</v>
      </c>
      <c r="D9" s="199">
        <f t="shared" si="0"/>
        <v>4.654498611506998</v>
      </c>
      <c r="E9" s="158"/>
      <c r="F9" s="159"/>
    </row>
    <row r="10" spans="2:6" ht="16.5" customHeight="1">
      <c r="B10" s="181" t="s">
        <v>21</v>
      </c>
      <c r="C10" s="182">
        <v>1244986520</v>
      </c>
      <c r="D10" s="199">
        <f t="shared" si="0"/>
        <v>24.457379899995534</v>
      </c>
      <c r="E10" s="158"/>
      <c r="F10" s="159"/>
    </row>
    <row r="11" spans="2:6" ht="16.5" customHeight="1">
      <c r="B11" s="181" t="s">
        <v>22</v>
      </c>
      <c r="C11" s="182">
        <v>378563711</v>
      </c>
      <c r="D11" s="199">
        <f t="shared" si="0"/>
        <v>7.436768469010508</v>
      </c>
      <c r="E11" s="158"/>
      <c r="F11" s="159"/>
    </row>
    <row r="12" spans="2:6" ht="16.5" customHeight="1">
      <c r="B12" s="181" t="s">
        <v>90</v>
      </c>
      <c r="C12" s="182">
        <v>262307006</v>
      </c>
      <c r="D12" s="199">
        <f t="shared" si="0"/>
        <v>5.1529410102949615</v>
      </c>
      <c r="E12" s="158"/>
      <c r="F12" s="159"/>
    </row>
    <row r="13" spans="2:6" ht="16.5" customHeight="1">
      <c r="B13" s="181" t="s">
        <v>91</v>
      </c>
      <c r="C13" s="182">
        <v>168642192</v>
      </c>
      <c r="D13" s="199">
        <f t="shared" si="0"/>
        <v>3.31292434950379</v>
      </c>
      <c r="E13" s="158"/>
      <c r="F13" s="159"/>
    </row>
    <row r="14" spans="2:6" ht="16.5" customHeight="1">
      <c r="B14" s="181" t="s">
        <v>23</v>
      </c>
      <c r="C14" s="182">
        <v>343966003</v>
      </c>
      <c r="D14" s="199">
        <f t="shared" si="0"/>
        <v>6.757107063339131</v>
      </c>
      <c r="E14" s="158"/>
      <c r="F14" s="159"/>
    </row>
    <row r="15" spans="2:6" ht="16.5" customHeight="1">
      <c r="B15" s="181" t="s">
        <v>24</v>
      </c>
      <c r="C15" s="182">
        <v>159855301</v>
      </c>
      <c r="D15" s="199">
        <f t="shared" si="0"/>
        <v>3.1403085597947973</v>
      </c>
      <c r="E15" s="158"/>
      <c r="F15" s="159"/>
    </row>
    <row r="16" spans="2:6" ht="16.5" customHeight="1">
      <c r="B16" s="181" t="s">
        <v>39</v>
      </c>
      <c r="C16" s="182">
        <v>202937467</v>
      </c>
      <c r="D16" s="199">
        <f t="shared" si="0"/>
        <v>3.9866445512693645</v>
      </c>
      <c r="E16" s="158"/>
      <c r="F16" s="159"/>
    </row>
    <row r="17" spans="2:6" ht="16.5" customHeight="1">
      <c r="B17" s="181" t="s">
        <v>25</v>
      </c>
      <c r="C17" s="182">
        <v>164839980</v>
      </c>
      <c r="D17" s="199">
        <f t="shared" si="0"/>
        <v>3.2382310561624923</v>
      </c>
      <c r="E17" s="158"/>
      <c r="F17" s="159"/>
    </row>
    <row r="18" spans="2:10" ht="16.5" customHeight="1">
      <c r="B18" s="181" t="s">
        <v>26</v>
      </c>
      <c r="C18" s="182">
        <v>300494878</v>
      </c>
      <c r="D18" s="199">
        <f t="shared" si="0"/>
        <v>5.903130091118425</v>
      </c>
      <c r="E18" s="158"/>
      <c r="F18" s="159"/>
      <c r="J18" s="160"/>
    </row>
    <row r="19" spans="2:10" ht="16.5" customHeight="1">
      <c r="B19" s="181" t="s">
        <v>27</v>
      </c>
      <c r="C19" s="182">
        <v>232694040</v>
      </c>
      <c r="D19" s="199">
        <f t="shared" si="0"/>
        <v>4.571203338607037</v>
      </c>
      <c r="E19" s="158"/>
      <c r="F19" s="159"/>
      <c r="J19" s="160"/>
    </row>
    <row r="20" spans="2:12" ht="16.5" customHeight="1">
      <c r="B20" s="181" t="s">
        <v>28</v>
      </c>
      <c r="C20" s="182">
        <v>226288724</v>
      </c>
      <c r="D20" s="199">
        <f t="shared" si="0"/>
        <v>4.445372862312788</v>
      </c>
      <c r="E20" s="158"/>
      <c r="F20" s="159"/>
      <c r="J20" s="161"/>
      <c r="K20" s="162"/>
      <c r="L20" s="163"/>
    </row>
    <row r="21" spans="2:6" ht="16.5" customHeight="1">
      <c r="B21" s="181" t="s">
        <v>29</v>
      </c>
      <c r="C21" s="182">
        <v>155638048</v>
      </c>
      <c r="D21" s="199">
        <f t="shared" si="0"/>
        <v>3.057461912784196</v>
      </c>
      <c r="E21" s="158"/>
      <c r="F21" s="159"/>
    </row>
    <row r="22" spans="2:6" ht="16.5" customHeight="1">
      <c r="B22" s="181" t="s">
        <v>30</v>
      </c>
      <c r="C22" s="182">
        <v>177049861</v>
      </c>
      <c r="D22" s="199">
        <f t="shared" si="0"/>
        <v>3.4780904388574454</v>
      </c>
      <c r="E22" s="158"/>
      <c r="F22" s="159"/>
    </row>
    <row r="23" spans="2:6" ht="16.5" customHeight="1">
      <c r="B23" s="181" t="s">
        <v>31</v>
      </c>
      <c r="C23" s="182">
        <v>217667191</v>
      </c>
      <c r="D23" s="199">
        <f t="shared" si="0"/>
        <v>4.276005480004627</v>
      </c>
      <c r="E23" s="158"/>
      <c r="F23" s="159"/>
    </row>
    <row r="24" spans="2:5" ht="16.5" customHeight="1">
      <c r="B24" s="183" t="s">
        <v>0</v>
      </c>
      <c r="C24" s="184">
        <v>5090432929</v>
      </c>
      <c r="D24" s="200">
        <f>SUM(D7:D23)</f>
        <v>100.00000000000001</v>
      </c>
      <c r="E24" s="158"/>
    </row>
    <row r="25" spans="2:4" ht="15">
      <c r="B25" s="164"/>
      <c r="C25" s="165"/>
      <c r="D25" s="165"/>
    </row>
    <row r="26" ht="15">
      <c r="C26" s="166"/>
    </row>
  </sheetData>
  <sheetProtection/>
  <mergeCells count="4">
    <mergeCell ref="B2:D2"/>
    <mergeCell ref="B3:B5"/>
    <mergeCell ref="C3:C5"/>
    <mergeCell ref="D3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SEPLAFIN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Coordinación de Programas Municipales</dc:creator>
  <cp:keywords/>
  <dc:description/>
  <cp:lastModifiedBy>Dobrusin Ziemba Piotr Aleksander</cp:lastModifiedBy>
  <cp:lastPrinted>2021-01-29T17:34:20Z</cp:lastPrinted>
  <dcterms:created xsi:type="dcterms:W3CDTF">1998-05-26T16:50:07Z</dcterms:created>
  <dcterms:modified xsi:type="dcterms:W3CDTF">2021-04-12T14:09:43Z</dcterms:modified>
  <cp:category/>
  <cp:version/>
  <cp:contentType/>
  <cp:contentStatus/>
</cp:coreProperties>
</file>