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120" yWindow="-120" windowWidth="20730" windowHeight="11160"/>
  </bookViews>
  <sheets>
    <sheet name="Índice" sheetId="1" r:id="rId1"/>
    <sheet name="Presentación" sheetId="11" r:id="rId2"/>
    <sheet name="Informantes" sheetId="10" r:id="rId3"/>
    <sheet name="CNGSPSPE_2020_M1_Secc3" sheetId="4" r:id="rId4"/>
    <sheet name="Participantes y comentarios" sheetId="7" r:id="rId5"/>
    <sheet name="Glosario" sheetId="8" r:id="rId6"/>
  </sheets>
  <definedNames>
    <definedName name="_xlnm.Print_Area" localSheetId="0">Índice!$A$1:$AE$19</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I109" i="4" l="1"/>
  <c r="AJ109" i="4" s="1"/>
  <c r="AI108" i="4"/>
  <c r="AJ108" i="4" s="1"/>
  <c r="AG101" i="4"/>
  <c r="AH108" i="4" l="1"/>
  <c r="AH109" i="4"/>
  <c r="AM109" i="4"/>
  <c r="R356" i="4"/>
  <c r="AG532" i="4"/>
  <c r="AG531" i="4"/>
  <c r="AI522" i="4" l="1"/>
  <c r="AH522" i="4"/>
  <c r="AG522" i="4"/>
  <c r="AS444" i="4" l="1"/>
  <c r="AT444" i="4"/>
  <c r="AU444" i="4"/>
  <c r="AV444" i="4"/>
  <c r="AW444" i="4"/>
  <c r="AS445" i="4"/>
  <c r="AT445" i="4"/>
  <c r="AU445" i="4"/>
  <c r="AV445" i="4"/>
  <c r="AW445" i="4"/>
  <c r="AW443" i="4"/>
  <c r="AV443" i="4"/>
  <c r="AU443" i="4"/>
  <c r="AT443" i="4"/>
  <c r="AS443" i="4"/>
  <c r="AP447" i="4"/>
  <c r="AI423" i="4" l="1"/>
  <c r="AI382" i="4"/>
  <c r="AL382" i="4" l="1"/>
  <c r="AL383" i="4"/>
  <c r="AL384" i="4"/>
  <c r="AL385" i="4"/>
  <c r="AL386" i="4"/>
  <c r="AL387" i="4"/>
  <c r="AL388" i="4"/>
  <c r="AL389" i="4"/>
  <c r="AL390" i="4"/>
  <c r="AL391" i="4"/>
  <c r="AL392" i="4"/>
  <c r="AL393" i="4"/>
  <c r="AL394" i="4"/>
  <c r="AL395" i="4"/>
  <c r="AL396" i="4"/>
  <c r="AL397" i="4"/>
  <c r="AL398" i="4"/>
  <c r="AL399" i="4"/>
  <c r="AL400" i="4"/>
  <c r="AL401" i="4"/>
  <c r="AL402" i="4"/>
  <c r="AL403" i="4"/>
  <c r="AL404" i="4"/>
  <c r="AL405" i="4"/>
  <c r="AL406" i="4"/>
  <c r="AL407" i="4"/>
  <c r="AL408" i="4"/>
  <c r="AL409" i="4"/>
  <c r="AL410" i="4"/>
  <c r="AL411" i="4"/>
  <c r="AL412" i="4"/>
  <c r="AL413" i="4"/>
  <c r="AL414" i="4"/>
  <c r="AL415" i="4"/>
  <c r="AL416" i="4"/>
  <c r="AL417" i="4"/>
  <c r="AL418" i="4"/>
  <c r="AL419" i="4"/>
  <c r="AL420" i="4"/>
  <c r="AL421" i="4"/>
  <c r="AL422" i="4"/>
  <c r="AL423" i="4"/>
  <c r="AL381" i="4"/>
  <c r="AL378" i="4" s="1"/>
  <c r="R322" i="4" l="1"/>
  <c r="AG229" i="4" l="1"/>
  <c r="B231" i="4" s="1"/>
  <c r="R323" i="4" l="1"/>
  <c r="R324" i="4"/>
  <c r="R325" i="4"/>
  <c r="R326" i="4"/>
  <c r="R327" i="4"/>
  <c r="R328" i="4"/>
  <c r="R329" i="4"/>
  <c r="R330" i="4"/>
  <c r="R331" i="4"/>
  <c r="R332" i="4"/>
  <c r="R333" i="4"/>
  <c r="R334" i="4"/>
  <c r="R335" i="4"/>
  <c r="R336" i="4"/>
  <c r="R337" i="4"/>
  <c r="R338" i="4"/>
  <c r="R339" i="4"/>
  <c r="R340" i="4"/>
  <c r="R341" i="4"/>
  <c r="R342" i="4"/>
  <c r="R343" i="4"/>
  <c r="R344" i="4"/>
  <c r="R345" i="4"/>
  <c r="R346" i="4"/>
  <c r="R347" i="4"/>
  <c r="R348" i="4"/>
  <c r="R349" i="4"/>
  <c r="R350" i="4"/>
  <c r="R351" i="4"/>
  <c r="R352" i="4"/>
  <c r="R353" i="4"/>
  <c r="R354" i="4"/>
  <c r="R355" i="4"/>
  <c r="R357" i="4"/>
  <c r="R358" i="4"/>
  <c r="R359" i="4"/>
  <c r="R360" i="4"/>
  <c r="R361" i="4"/>
  <c r="R362" i="4"/>
  <c r="R363" i="4"/>
  <c r="R364" i="4"/>
  <c r="AH561" i="4"/>
  <c r="AI561" i="4" s="1"/>
  <c r="B563" i="4" s="1"/>
  <c r="AG561" i="4"/>
  <c r="B556" i="4"/>
  <c r="AH547" i="4"/>
  <c r="AI547" i="4" s="1"/>
  <c r="AG547" i="4"/>
  <c r="B542" i="4"/>
  <c r="AH532" i="4"/>
  <c r="AH531" i="4"/>
  <c r="AG529" i="4"/>
  <c r="AI532" i="4" s="1"/>
  <c r="AG520" i="4"/>
  <c r="AR479" i="4"/>
  <c r="AR478" i="4"/>
  <c r="AR477" i="4"/>
  <c r="AR476" i="4"/>
  <c r="AR475" i="4"/>
  <c r="AQ479" i="4"/>
  <c r="AQ478" i="4"/>
  <c r="AQ477" i="4"/>
  <c r="AQ476" i="4"/>
  <c r="AQ475" i="4"/>
  <c r="AR472" i="4"/>
  <c r="AM472" i="4"/>
  <c r="AL472" i="4"/>
  <c r="AK472" i="4"/>
  <c r="AJ472" i="4"/>
  <c r="AG441" i="4"/>
  <c r="AQ472" i="4"/>
  <c r="AJ473" i="4"/>
  <c r="AK473" i="4"/>
  <c r="AL473" i="4"/>
  <c r="AM473" i="4"/>
  <c r="AJ474" i="4"/>
  <c r="AK474" i="4"/>
  <c r="AL474" i="4"/>
  <c r="AM474" i="4"/>
  <c r="AJ475" i="4"/>
  <c r="AK475" i="4"/>
  <c r="AL475" i="4"/>
  <c r="AM475" i="4"/>
  <c r="AJ476" i="4"/>
  <c r="AK476" i="4"/>
  <c r="AL476" i="4"/>
  <c r="AM476" i="4"/>
  <c r="AJ477" i="4"/>
  <c r="AK477" i="4"/>
  <c r="AL477" i="4"/>
  <c r="AM477" i="4"/>
  <c r="AJ478" i="4"/>
  <c r="AK478" i="4"/>
  <c r="AL478" i="4"/>
  <c r="AM478" i="4"/>
  <c r="AJ479" i="4"/>
  <c r="AK479" i="4"/>
  <c r="AL479" i="4"/>
  <c r="AM479" i="4"/>
  <c r="AJ480" i="4"/>
  <c r="AK480" i="4"/>
  <c r="AL480" i="4"/>
  <c r="AM480" i="4"/>
  <c r="AJ481" i="4"/>
  <c r="AK481" i="4"/>
  <c r="AL481" i="4"/>
  <c r="AM481" i="4"/>
  <c r="AJ482" i="4"/>
  <c r="AK482" i="4"/>
  <c r="AL482" i="4"/>
  <c r="AM482" i="4"/>
  <c r="AJ483" i="4"/>
  <c r="AK483" i="4"/>
  <c r="AL483" i="4"/>
  <c r="AM483" i="4"/>
  <c r="AJ484" i="4"/>
  <c r="AK484" i="4"/>
  <c r="AL484" i="4"/>
  <c r="AM484" i="4"/>
  <c r="AJ485" i="4"/>
  <c r="AK485" i="4"/>
  <c r="AL485" i="4"/>
  <c r="AM485" i="4"/>
  <c r="AJ486" i="4"/>
  <c r="AK486" i="4"/>
  <c r="AL486" i="4"/>
  <c r="AM486" i="4"/>
  <c r="AJ487" i="4"/>
  <c r="AK487" i="4"/>
  <c r="AL487" i="4"/>
  <c r="AM487" i="4"/>
  <c r="AJ488" i="4"/>
  <c r="AK488" i="4"/>
  <c r="AL488" i="4"/>
  <c r="AM488" i="4"/>
  <c r="AJ489" i="4"/>
  <c r="AK489" i="4"/>
  <c r="AL489" i="4"/>
  <c r="AM489" i="4"/>
  <c r="AJ490" i="4"/>
  <c r="AK490" i="4"/>
  <c r="AL490" i="4"/>
  <c r="AM490" i="4"/>
  <c r="AJ491" i="4"/>
  <c r="AK491" i="4"/>
  <c r="AL491" i="4"/>
  <c r="AM491" i="4"/>
  <c r="AJ492" i="4"/>
  <c r="AK492" i="4"/>
  <c r="AL492" i="4"/>
  <c r="AM492" i="4"/>
  <c r="AJ493" i="4"/>
  <c r="AK493" i="4"/>
  <c r="AL493" i="4"/>
  <c r="AM493" i="4"/>
  <c r="AJ494" i="4"/>
  <c r="AK494" i="4"/>
  <c r="AL494" i="4"/>
  <c r="AM494" i="4"/>
  <c r="AJ495" i="4"/>
  <c r="AK495" i="4"/>
  <c r="AL495" i="4"/>
  <c r="AM495" i="4"/>
  <c r="AJ496" i="4"/>
  <c r="AK496" i="4"/>
  <c r="AL496" i="4"/>
  <c r="AM496" i="4"/>
  <c r="AJ497" i="4"/>
  <c r="AK497" i="4"/>
  <c r="AL497" i="4"/>
  <c r="AM497" i="4"/>
  <c r="AJ498" i="4"/>
  <c r="AK498" i="4"/>
  <c r="AL498" i="4"/>
  <c r="AM498" i="4"/>
  <c r="AJ499" i="4"/>
  <c r="AK499" i="4"/>
  <c r="AL499" i="4"/>
  <c r="AM499" i="4"/>
  <c r="AJ500" i="4"/>
  <c r="AK500" i="4"/>
  <c r="AL500" i="4"/>
  <c r="AM500" i="4"/>
  <c r="AJ501" i="4"/>
  <c r="AK501" i="4"/>
  <c r="AL501" i="4"/>
  <c r="AM501" i="4"/>
  <c r="AJ502" i="4"/>
  <c r="AK502" i="4"/>
  <c r="AL502" i="4"/>
  <c r="AM502" i="4"/>
  <c r="AJ503" i="4"/>
  <c r="AK503" i="4"/>
  <c r="AL503" i="4"/>
  <c r="AM503" i="4"/>
  <c r="AJ504" i="4"/>
  <c r="AK504" i="4"/>
  <c r="AL504" i="4"/>
  <c r="AM504" i="4"/>
  <c r="AJ505" i="4"/>
  <c r="AK505" i="4"/>
  <c r="AL505" i="4"/>
  <c r="AM505" i="4"/>
  <c r="AJ506" i="4"/>
  <c r="AK506" i="4"/>
  <c r="AL506" i="4"/>
  <c r="AM506" i="4"/>
  <c r="AJ507" i="4"/>
  <c r="AK507" i="4"/>
  <c r="AL507" i="4"/>
  <c r="AM507" i="4"/>
  <c r="AJ508" i="4"/>
  <c r="AK508" i="4"/>
  <c r="AL508" i="4"/>
  <c r="AM508" i="4"/>
  <c r="AJ509" i="4"/>
  <c r="AK509" i="4"/>
  <c r="AL509" i="4"/>
  <c r="AM509" i="4"/>
  <c r="AJ510" i="4"/>
  <c r="AK510" i="4"/>
  <c r="AL510" i="4"/>
  <c r="AM510" i="4"/>
  <c r="AJ511" i="4"/>
  <c r="AK511" i="4"/>
  <c r="AL511" i="4"/>
  <c r="AM511" i="4"/>
  <c r="AJ512" i="4"/>
  <c r="AK512" i="4"/>
  <c r="AL512" i="4"/>
  <c r="AM512" i="4"/>
  <c r="AJ513" i="4"/>
  <c r="AK513" i="4"/>
  <c r="AL513" i="4"/>
  <c r="AM513" i="4"/>
  <c r="AJ514" i="4"/>
  <c r="AK514" i="4"/>
  <c r="AL514" i="4"/>
  <c r="AM514" i="4"/>
  <c r="AG457" i="4"/>
  <c r="AH457" i="4"/>
  <c r="AK322" i="4"/>
  <c r="AG473" i="4"/>
  <c r="AG472" i="4"/>
  <c r="AG470" i="4"/>
  <c r="A517" i="4" s="1"/>
  <c r="AT461" i="4"/>
  <c r="AT460" i="4"/>
  <c r="AT459" i="4"/>
  <c r="AT458" i="4"/>
  <c r="AT457" i="4"/>
  <c r="AS461" i="4"/>
  <c r="AS460" i="4"/>
  <c r="AS459" i="4"/>
  <c r="AS458" i="4"/>
  <c r="AS457" i="4"/>
  <c r="AR461" i="4"/>
  <c r="AR460" i="4"/>
  <c r="AR459" i="4"/>
  <c r="AR458" i="4"/>
  <c r="AR457" i="4"/>
  <c r="AQ461" i="4"/>
  <c r="AQ460" i="4"/>
  <c r="AQ459" i="4"/>
  <c r="AQ458" i="4"/>
  <c r="AQ457" i="4"/>
  <c r="AP461" i="4"/>
  <c r="AP460" i="4"/>
  <c r="AP459" i="4"/>
  <c r="AP458" i="4"/>
  <c r="AP457" i="4"/>
  <c r="AM381" i="4"/>
  <c r="AP322" i="4"/>
  <c r="AG455" i="4"/>
  <c r="AO447" i="4"/>
  <c r="AN447" i="4"/>
  <c r="AM447" i="4"/>
  <c r="AP446" i="4"/>
  <c r="AO446" i="4"/>
  <c r="AN446" i="4"/>
  <c r="AM446" i="4"/>
  <c r="AP445" i="4"/>
  <c r="AO445" i="4"/>
  <c r="AN445" i="4"/>
  <c r="AM445" i="4"/>
  <c r="AP444" i="4"/>
  <c r="AO444" i="4"/>
  <c r="AN444" i="4"/>
  <c r="AM444" i="4"/>
  <c r="AP443" i="4"/>
  <c r="AO443" i="4"/>
  <c r="AN443" i="4"/>
  <c r="AM443" i="4"/>
  <c r="B448" i="4" l="1"/>
  <c r="AX443" i="4"/>
  <c r="AY443" i="4"/>
  <c r="AX445" i="4"/>
  <c r="AX444" i="4"/>
  <c r="AI531" i="4"/>
  <c r="AI533" i="4" s="1"/>
  <c r="B536" i="4" s="1"/>
  <c r="B535" i="4"/>
  <c r="B526" i="4"/>
  <c r="AJ522" i="4"/>
  <c r="B527" i="4" s="1"/>
  <c r="AI459" i="4"/>
  <c r="AI457" i="4"/>
  <c r="AJ457" i="4"/>
  <c r="AM458" i="4"/>
  <c r="AJ459" i="4"/>
  <c r="AR462" i="4"/>
  <c r="AL457" i="4"/>
  <c r="AJ458" i="4"/>
  <c r="AL459" i="4"/>
  <c r="AS462" i="4"/>
  <c r="B462" i="4"/>
  <c r="AU512" i="4"/>
  <c r="AU488" i="4"/>
  <c r="AV513" i="4"/>
  <c r="AT511" i="4"/>
  <c r="AU508" i="4"/>
  <c r="AV505" i="4"/>
  <c r="AT503" i="4"/>
  <c r="AU500" i="4"/>
  <c r="AV497" i="4"/>
  <c r="AT495" i="4"/>
  <c r="AU492" i="4"/>
  <c r="AV489" i="4"/>
  <c r="AT487" i="4"/>
  <c r="AU484" i="4"/>
  <c r="AV481" i="4"/>
  <c r="AV477" i="4"/>
  <c r="AV473" i="4"/>
  <c r="AV509" i="4"/>
  <c r="AT507" i="4"/>
  <c r="AU504" i="4"/>
  <c r="AV501" i="4"/>
  <c r="AT499" i="4"/>
  <c r="AU496" i="4"/>
  <c r="AV493" i="4"/>
  <c r="AT491" i="4"/>
  <c r="AV485" i="4"/>
  <c r="AT483" i="4"/>
  <c r="AV479" i="4"/>
  <c r="AV475" i="4"/>
  <c r="AT514" i="4"/>
  <c r="AU511" i="4"/>
  <c r="AV508" i="4"/>
  <c r="AT506" i="4"/>
  <c r="AU503" i="4"/>
  <c r="AV500" i="4"/>
  <c r="AT498" i="4"/>
  <c r="AU495" i="4"/>
  <c r="AV492" i="4"/>
  <c r="AT490" i="4"/>
  <c r="AU487" i="4"/>
  <c r="AV484" i="4"/>
  <c r="AT482" i="4"/>
  <c r="AU478" i="4"/>
  <c r="AU474" i="4"/>
  <c r="AN492" i="4"/>
  <c r="AV512" i="4"/>
  <c r="AT510" i="4"/>
  <c r="AU507" i="4"/>
  <c r="AV504" i="4"/>
  <c r="AT502" i="4"/>
  <c r="AU499" i="4"/>
  <c r="AV496" i="4"/>
  <c r="AT494" i="4"/>
  <c r="AU491" i="4"/>
  <c r="AV488" i="4"/>
  <c r="AT486" i="4"/>
  <c r="AU483" i="4"/>
  <c r="AU480" i="4"/>
  <c r="AU476" i="4"/>
  <c r="AM378" i="4"/>
  <c r="B549" i="4"/>
  <c r="AH473" i="4"/>
  <c r="AW473" i="4"/>
  <c r="AW474" i="4"/>
  <c r="AW475" i="4"/>
  <c r="AW476" i="4"/>
  <c r="AW477" i="4"/>
  <c r="AW478" i="4"/>
  <c r="AW479" i="4"/>
  <c r="AW480" i="4"/>
  <c r="AW481" i="4"/>
  <c r="AW482" i="4"/>
  <c r="AW483" i="4"/>
  <c r="AW484" i="4"/>
  <c r="AW485" i="4"/>
  <c r="AW486" i="4"/>
  <c r="AW487" i="4"/>
  <c r="AW488" i="4"/>
  <c r="AW489" i="4"/>
  <c r="AW490" i="4"/>
  <c r="AW491" i="4"/>
  <c r="AW492" i="4"/>
  <c r="AW493" i="4"/>
  <c r="AW494" i="4"/>
  <c r="AW495" i="4"/>
  <c r="AW496" i="4"/>
  <c r="AW497" i="4"/>
  <c r="AW498" i="4"/>
  <c r="AW499" i="4"/>
  <c r="AW500" i="4"/>
  <c r="AW501" i="4"/>
  <c r="AW502" i="4"/>
  <c r="AW503" i="4"/>
  <c r="AW504" i="4"/>
  <c r="AW505" i="4"/>
  <c r="AW506" i="4"/>
  <c r="AW507" i="4"/>
  <c r="AW508" i="4"/>
  <c r="AW509" i="4"/>
  <c r="AW510" i="4"/>
  <c r="AW511" i="4"/>
  <c r="AW512" i="4"/>
  <c r="AW513" i="4"/>
  <c r="AW514" i="4"/>
  <c r="AN480" i="4"/>
  <c r="AT473" i="4"/>
  <c r="AT474" i="4"/>
  <c r="AT475" i="4"/>
  <c r="AT476" i="4"/>
  <c r="AT477" i="4"/>
  <c r="AT478" i="4"/>
  <c r="AT479" i="4"/>
  <c r="AT480" i="4"/>
  <c r="AT481" i="4"/>
  <c r="AV514" i="4"/>
  <c r="AU513" i="4"/>
  <c r="AT512" i="4"/>
  <c r="AV510" i="4"/>
  <c r="AU509" i="4"/>
  <c r="AT508" i="4"/>
  <c r="AV506" i="4"/>
  <c r="AU505" i="4"/>
  <c r="AT504" i="4"/>
  <c r="AV502" i="4"/>
  <c r="AU501" i="4"/>
  <c r="AT500" i="4"/>
  <c r="AV498" i="4"/>
  <c r="AU497" i="4"/>
  <c r="AT496" i="4"/>
  <c r="AV494" i="4"/>
  <c r="AU493" i="4"/>
  <c r="AT492" i="4"/>
  <c r="AV490" i="4"/>
  <c r="AU489" i="4"/>
  <c r="AT488" i="4"/>
  <c r="AV486" i="4"/>
  <c r="AU485" i="4"/>
  <c r="AT484" i="4"/>
  <c r="AV482" i="4"/>
  <c r="AU481" i="4"/>
  <c r="AU479" i="4"/>
  <c r="AU477" i="4"/>
  <c r="AU475" i="4"/>
  <c r="AU473" i="4"/>
  <c r="AU514" i="4"/>
  <c r="AT513" i="4"/>
  <c r="AV511" i="4"/>
  <c r="AU510" i="4"/>
  <c r="AT509" i="4"/>
  <c r="AV507" i="4"/>
  <c r="AU506" i="4"/>
  <c r="AT505" i="4"/>
  <c r="AV503" i="4"/>
  <c r="AU502" i="4"/>
  <c r="AT501" i="4"/>
  <c r="AV499" i="4"/>
  <c r="AU498" i="4"/>
  <c r="AT497" i="4"/>
  <c r="AV495" i="4"/>
  <c r="AU494" i="4"/>
  <c r="AT493" i="4"/>
  <c r="AV491" i="4"/>
  <c r="AU490" i="4"/>
  <c r="AT489" i="4"/>
  <c r="AV487" i="4"/>
  <c r="AU486" i="4"/>
  <c r="AT485" i="4"/>
  <c r="AV483" i="4"/>
  <c r="AU482" i="4"/>
  <c r="AV480" i="4"/>
  <c r="AV478" i="4"/>
  <c r="AV476" i="4"/>
  <c r="AV474" i="4"/>
  <c r="AP448" i="4"/>
  <c r="AK458" i="4"/>
  <c r="AM459" i="4"/>
  <c r="AQ462" i="4"/>
  <c r="AM457" i="4"/>
  <c r="AN508" i="4"/>
  <c r="AN502" i="4"/>
  <c r="AN490" i="4"/>
  <c r="AN476" i="4"/>
  <c r="AN513" i="4"/>
  <c r="AN501" i="4"/>
  <c r="AN486" i="4"/>
  <c r="AN512" i="4"/>
  <c r="AN497" i="4"/>
  <c r="AN481" i="4"/>
  <c r="AN506" i="4"/>
  <c r="AN496" i="4"/>
  <c r="AN485" i="4"/>
  <c r="AN473" i="4"/>
  <c r="AN510" i="4"/>
  <c r="AN505" i="4"/>
  <c r="AN500" i="4"/>
  <c r="AN494" i="4"/>
  <c r="AN489" i="4"/>
  <c r="AN484" i="4"/>
  <c r="AN478" i="4"/>
  <c r="AN472" i="4"/>
  <c r="AU472" i="4"/>
  <c r="AN514" i="4"/>
  <c r="AN509" i="4"/>
  <c r="AN504" i="4"/>
  <c r="AN498" i="4"/>
  <c r="AN493" i="4"/>
  <c r="AN488" i="4"/>
  <c r="AN482" i="4"/>
  <c r="AN477" i="4"/>
  <c r="AV472" i="4"/>
  <c r="AN511" i="4"/>
  <c r="AN507" i="4"/>
  <c r="AN503" i="4"/>
  <c r="AN499" i="4"/>
  <c r="AN495" i="4"/>
  <c r="AN491" i="4"/>
  <c r="AN487" i="4"/>
  <c r="AN483" i="4"/>
  <c r="AN479" i="4"/>
  <c r="AN475" i="4"/>
  <c r="AN474" i="4"/>
  <c r="AT472" i="4"/>
  <c r="AW472" i="4"/>
  <c r="AH472" i="4"/>
  <c r="AK457" i="4"/>
  <c r="AL458" i="4"/>
  <c r="AK459" i="4"/>
  <c r="AP462" i="4"/>
  <c r="AT462" i="4"/>
  <c r="AI443" i="4"/>
  <c r="AV515" i="4" l="1"/>
  <c r="AU515" i="4"/>
  <c r="AW515" i="4"/>
  <c r="AT515" i="4"/>
  <c r="AN515" i="4"/>
  <c r="P516" i="4" s="1"/>
  <c r="B453" i="4"/>
  <c r="AH443" i="4"/>
  <c r="AG443" i="4"/>
  <c r="AH382" i="4"/>
  <c r="AM382" i="4"/>
  <c r="AN382" i="4"/>
  <c r="AO382" i="4"/>
  <c r="BA382" i="4"/>
  <c r="BB382" i="4"/>
  <c r="AH383" i="4"/>
  <c r="AI383" i="4"/>
  <c r="AM383" i="4"/>
  <c r="AN383" i="4"/>
  <c r="AO383" i="4"/>
  <c r="BA383" i="4"/>
  <c r="BB383" i="4"/>
  <c r="AH384" i="4"/>
  <c r="AI384" i="4"/>
  <c r="AM384" i="4"/>
  <c r="AN384" i="4"/>
  <c r="AO384" i="4"/>
  <c r="BA384" i="4"/>
  <c r="BB384" i="4"/>
  <c r="AH385" i="4"/>
  <c r="AI385" i="4"/>
  <c r="AM385" i="4"/>
  <c r="AN385" i="4"/>
  <c r="AO385" i="4"/>
  <c r="BA385" i="4"/>
  <c r="BB385" i="4"/>
  <c r="AH386" i="4"/>
  <c r="AI386" i="4"/>
  <c r="AM386" i="4"/>
  <c r="AN386" i="4"/>
  <c r="AO386" i="4"/>
  <c r="BA386" i="4"/>
  <c r="BB386" i="4"/>
  <c r="AH387" i="4"/>
  <c r="AI387" i="4"/>
  <c r="AM387" i="4"/>
  <c r="AN387" i="4"/>
  <c r="AO387" i="4"/>
  <c r="BA387" i="4"/>
  <c r="BB387" i="4"/>
  <c r="AH388" i="4"/>
  <c r="AI388" i="4"/>
  <c r="AM388" i="4"/>
  <c r="AN388" i="4"/>
  <c r="AO388" i="4"/>
  <c r="BA388" i="4"/>
  <c r="BB388" i="4"/>
  <c r="AH389" i="4"/>
  <c r="AI389" i="4"/>
  <c r="AM389" i="4"/>
  <c r="AN389" i="4"/>
  <c r="AO389" i="4"/>
  <c r="BA389" i="4"/>
  <c r="BB389" i="4"/>
  <c r="AH390" i="4"/>
  <c r="AI390" i="4"/>
  <c r="AM390" i="4"/>
  <c r="AN390" i="4"/>
  <c r="AO390" i="4"/>
  <c r="BA390" i="4"/>
  <c r="BB390" i="4"/>
  <c r="AH391" i="4"/>
  <c r="AI391" i="4"/>
  <c r="AM391" i="4"/>
  <c r="AN391" i="4"/>
  <c r="AO391" i="4"/>
  <c r="BA391" i="4"/>
  <c r="BB391" i="4"/>
  <c r="AH392" i="4"/>
  <c r="AI392" i="4"/>
  <c r="AM392" i="4"/>
  <c r="AN392" i="4"/>
  <c r="AO392" i="4"/>
  <c r="BA392" i="4"/>
  <c r="BB392" i="4"/>
  <c r="AH393" i="4"/>
  <c r="AI393" i="4"/>
  <c r="AM393" i="4"/>
  <c r="AN393" i="4"/>
  <c r="AO393" i="4"/>
  <c r="BA393" i="4"/>
  <c r="BB393" i="4"/>
  <c r="AH394" i="4"/>
  <c r="AI394" i="4"/>
  <c r="AM394" i="4"/>
  <c r="AN394" i="4"/>
  <c r="AO394" i="4"/>
  <c r="BA394" i="4"/>
  <c r="BB394" i="4"/>
  <c r="AH395" i="4"/>
  <c r="AI395" i="4"/>
  <c r="AM395" i="4"/>
  <c r="AN395" i="4"/>
  <c r="AO395" i="4"/>
  <c r="BA395" i="4"/>
  <c r="BB395" i="4"/>
  <c r="AH396" i="4"/>
  <c r="AI396" i="4"/>
  <c r="AM396" i="4"/>
  <c r="AN396" i="4"/>
  <c r="AO396" i="4"/>
  <c r="BA396" i="4"/>
  <c r="BB396" i="4"/>
  <c r="AH397" i="4"/>
  <c r="AI397" i="4"/>
  <c r="AM397" i="4"/>
  <c r="AN397" i="4"/>
  <c r="AO397" i="4"/>
  <c r="BA397" i="4"/>
  <c r="BB397" i="4"/>
  <c r="AH398" i="4"/>
  <c r="AI398" i="4"/>
  <c r="AM398" i="4"/>
  <c r="AN398" i="4"/>
  <c r="AO398" i="4"/>
  <c r="BA398" i="4"/>
  <c r="BB398" i="4"/>
  <c r="AH399" i="4"/>
  <c r="AI399" i="4"/>
  <c r="AM399" i="4"/>
  <c r="AN399" i="4"/>
  <c r="AO399" i="4"/>
  <c r="BA399" i="4"/>
  <c r="BB399" i="4"/>
  <c r="AH400" i="4"/>
  <c r="AI400" i="4"/>
  <c r="AM400" i="4"/>
  <c r="AN400" i="4"/>
  <c r="AO400" i="4"/>
  <c r="BA400" i="4"/>
  <c r="BB400" i="4"/>
  <c r="AH401" i="4"/>
  <c r="AI401" i="4"/>
  <c r="AM401" i="4"/>
  <c r="AN401" i="4"/>
  <c r="AO401" i="4"/>
  <c r="BA401" i="4"/>
  <c r="BB401" i="4"/>
  <c r="AH402" i="4"/>
  <c r="AI402" i="4"/>
  <c r="AM402" i="4"/>
  <c r="AN402" i="4"/>
  <c r="AO402" i="4"/>
  <c r="BA402" i="4"/>
  <c r="BB402" i="4"/>
  <c r="AH403" i="4"/>
  <c r="AI403" i="4"/>
  <c r="AM403" i="4"/>
  <c r="AN403" i="4"/>
  <c r="AO403" i="4"/>
  <c r="BA403" i="4"/>
  <c r="BB403" i="4"/>
  <c r="AH404" i="4"/>
  <c r="AI404" i="4"/>
  <c r="AM404" i="4"/>
  <c r="AN404" i="4"/>
  <c r="AO404" i="4"/>
  <c r="BA404" i="4"/>
  <c r="BB404" i="4"/>
  <c r="AH405" i="4"/>
  <c r="AI405" i="4"/>
  <c r="AM405" i="4"/>
  <c r="AN405" i="4"/>
  <c r="AO405" i="4"/>
  <c r="BA405" i="4"/>
  <c r="BB405" i="4"/>
  <c r="AH406" i="4"/>
  <c r="AI406" i="4"/>
  <c r="AM406" i="4"/>
  <c r="AN406" i="4"/>
  <c r="AO406" i="4"/>
  <c r="BA406" i="4"/>
  <c r="BB406" i="4"/>
  <c r="AH407" i="4"/>
  <c r="AI407" i="4"/>
  <c r="AM407" i="4"/>
  <c r="AN407" i="4"/>
  <c r="AO407" i="4"/>
  <c r="BA407" i="4"/>
  <c r="BB407" i="4"/>
  <c r="AH408" i="4"/>
  <c r="AI408" i="4"/>
  <c r="AM408" i="4"/>
  <c r="AN408" i="4"/>
  <c r="AO408" i="4"/>
  <c r="BA408" i="4"/>
  <c r="BB408" i="4"/>
  <c r="AH409" i="4"/>
  <c r="AI409" i="4"/>
  <c r="AM409" i="4"/>
  <c r="AN409" i="4"/>
  <c r="AO409" i="4"/>
  <c r="BA409" i="4"/>
  <c r="BB409" i="4"/>
  <c r="AH410" i="4"/>
  <c r="AI410" i="4"/>
  <c r="AM410" i="4"/>
  <c r="AN410" i="4"/>
  <c r="AO410" i="4"/>
  <c r="BA410" i="4"/>
  <c r="BB410" i="4"/>
  <c r="AH411" i="4"/>
  <c r="AI411" i="4"/>
  <c r="AM411" i="4"/>
  <c r="AN411" i="4"/>
  <c r="AO411" i="4"/>
  <c r="BA411" i="4"/>
  <c r="BB411" i="4"/>
  <c r="AH412" i="4"/>
  <c r="AI412" i="4"/>
  <c r="AM412" i="4"/>
  <c r="AN412" i="4"/>
  <c r="AO412" i="4"/>
  <c r="BA412" i="4"/>
  <c r="BB412" i="4"/>
  <c r="AH413" i="4"/>
  <c r="AI413" i="4"/>
  <c r="AM413" i="4"/>
  <c r="AN413" i="4"/>
  <c r="AO413" i="4"/>
  <c r="BA413" i="4"/>
  <c r="BB413" i="4"/>
  <c r="AH414" i="4"/>
  <c r="AI414" i="4"/>
  <c r="AM414" i="4"/>
  <c r="AN414" i="4"/>
  <c r="AO414" i="4"/>
  <c r="BA414" i="4"/>
  <c r="BB414" i="4"/>
  <c r="AH415" i="4"/>
  <c r="AI415" i="4"/>
  <c r="AM415" i="4"/>
  <c r="AN415" i="4"/>
  <c r="AO415" i="4"/>
  <c r="BA415" i="4"/>
  <c r="BB415" i="4"/>
  <c r="AH416" i="4"/>
  <c r="AI416" i="4"/>
  <c r="AM416" i="4"/>
  <c r="AN416" i="4"/>
  <c r="AO416" i="4"/>
  <c r="BA416" i="4"/>
  <c r="BB416" i="4"/>
  <c r="AH417" i="4"/>
  <c r="AI417" i="4"/>
  <c r="AM417" i="4"/>
  <c r="AN417" i="4"/>
  <c r="AO417" i="4"/>
  <c r="BA417" i="4"/>
  <c r="BB417" i="4"/>
  <c r="AH418" i="4"/>
  <c r="AI418" i="4"/>
  <c r="AM418" i="4"/>
  <c r="AN418" i="4"/>
  <c r="AO418" i="4"/>
  <c r="BA418" i="4"/>
  <c r="BB418" i="4"/>
  <c r="AH419" i="4"/>
  <c r="AI419" i="4"/>
  <c r="AM419" i="4"/>
  <c r="AN419" i="4"/>
  <c r="AO419" i="4"/>
  <c r="BA419" i="4"/>
  <c r="BB419" i="4"/>
  <c r="AH420" i="4"/>
  <c r="AI420" i="4"/>
  <c r="AM420" i="4"/>
  <c r="AN420" i="4"/>
  <c r="AO420" i="4"/>
  <c r="BA420" i="4"/>
  <c r="BB420" i="4"/>
  <c r="AH421" i="4"/>
  <c r="AI421" i="4"/>
  <c r="AM421" i="4"/>
  <c r="AN421" i="4"/>
  <c r="AO421" i="4"/>
  <c r="BA421" i="4"/>
  <c r="BB421" i="4"/>
  <c r="AH422" i="4"/>
  <c r="AI422" i="4"/>
  <c r="AM422" i="4"/>
  <c r="AN422" i="4"/>
  <c r="AO422" i="4"/>
  <c r="BA422" i="4"/>
  <c r="BB422" i="4"/>
  <c r="AH423" i="4"/>
  <c r="AM423" i="4"/>
  <c r="AN423" i="4"/>
  <c r="AO423" i="4"/>
  <c r="BA423" i="4"/>
  <c r="BB423" i="4"/>
  <c r="BB381" i="4"/>
  <c r="BA381" i="4"/>
  <c r="P518" i="4" l="1"/>
  <c r="AM448" i="4"/>
  <c r="AJ443" i="4"/>
  <c r="AN448" i="4"/>
  <c r="AO448" i="4"/>
  <c r="AI381" i="4"/>
  <c r="B449" i="4" l="1"/>
  <c r="AH381" i="4"/>
  <c r="AG376" i="4"/>
  <c r="AU322" i="4"/>
  <c r="AQ322" i="4"/>
  <c r="AM323" i="4"/>
  <c r="AM324" i="4"/>
  <c r="AM325" i="4"/>
  <c r="AM326" i="4"/>
  <c r="AM327" i="4"/>
  <c r="AM328" i="4"/>
  <c r="AM329" i="4"/>
  <c r="AM330" i="4"/>
  <c r="AM331" i="4"/>
  <c r="AM332" i="4"/>
  <c r="AM333" i="4"/>
  <c r="AM334" i="4"/>
  <c r="AM335" i="4"/>
  <c r="AM336" i="4"/>
  <c r="AM337" i="4"/>
  <c r="AM338" i="4"/>
  <c r="AM339" i="4"/>
  <c r="AM340" i="4"/>
  <c r="AM341" i="4"/>
  <c r="AM342" i="4"/>
  <c r="AM343" i="4"/>
  <c r="AM344" i="4"/>
  <c r="AM345" i="4"/>
  <c r="AM346" i="4"/>
  <c r="AM347" i="4"/>
  <c r="AM348" i="4"/>
  <c r="AM349" i="4"/>
  <c r="AM350" i="4"/>
  <c r="AM351" i="4"/>
  <c r="AM352" i="4"/>
  <c r="AM353" i="4"/>
  <c r="AM354" i="4"/>
  <c r="AM355" i="4"/>
  <c r="AM356" i="4"/>
  <c r="AM357" i="4"/>
  <c r="AM358" i="4"/>
  <c r="AM359" i="4"/>
  <c r="AM360" i="4"/>
  <c r="AM361" i="4"/>
  <c r="AM362" i="4"/>
  <c r="AM363" i="4"/>
  <c r="AM364" i="4"/>
  <c r="AJ382" i="4" l="1"/>
  <c r="AJ384" i="4"/>
  <c r="AJ386" i="4"/>
  <c r="AJ388" i="4"/>
  <c r="AJ390" i="4"/>
  <c r="AJ392" i="4"/>
  <c r="AJ394" i="4"/>
  <c r="AJ396" i="4"/>
  <c r="AJ398" i="4"/>
  <c r="AJ400" i="4"/>
  <c r="AJ402" i="4"/>
  <c r="AJ404" i="4"/>
  <c r="AJ406" i="4"/>
  <c r="AJ408" i="4"/>
  <c r="AJ410" i="4"/>
  <c r="AJ412" i="4"/>
  <c r="AJ414" i="4"/>
  <c r="AJ416" i="4"/>
  <c r="AJ418" i="4"/>
  <c r="AJ420" i="4"/>
  <c r="AJ422" i="4"/>
  <c r="AJ381" i="4"/>
  <c r="AJ383" i="4"/>
  <c r="AJ385" i="4"/>
  <c r="AJ387" i="4"/>
  <c r="AJ389" i="4"/>
  <c r="AJ391" i="4"/>
  <c r="AJ393" i="4"/>
  <c r="AJ395" i="4"/>
  <c r="AJ397" i="4"/>
  <c r="AJ399" i="4"/>
  <c r="AJ401" i="4"/>
  <c r="AJ403" i="4"/>
  <c r="AJ405" i="4"/>
  <c r="AJ407" i="4"/>
  <c r="AJ409" i="4"/>
  <c r="AJ411" i="4"/>
  <c r="AJ413" i="4"/>
  <c r="AJ415" i="4"/>
  <c r="AJ417" i="4"/>
  <c r="AJ419" i="4"/>
  <c r="AJ421" i="4"/>
  <c r="AJ423" i="4"/>
  <c r="BC383" i="4"/>
  <c r="AP385" i="4"/>
  <c r="AP389" i="4"/>
  <c r="AP393" i="4"/>
  <c r="AP397" i="4"/>
  <c r="AP401" i="4"/>
  <c r="AP405" i="4"/>
  <c r="AP409" i="4"/>
  <c r="AP413" i="4"/>
  <c r="AP417" i="4"/>
  <c r="AP421" i="4"/>
  <c r="AP382" i="4"/>
  <c r="AP386" i="4"/>
  <c r="AP391" i="4"/>
  <c r="AP396" i="4"/>
  <c r="AP402" i="4"/>
  <c r="AP407" i="4"/>
  <c r="AP412" i="4"/>
  <c r="AP418" i="4"/>
  <c r="AP423" i="4"/>
  <c r="AP387" i="4"/>
  <c r="AP392" i="4"/>
  <c r="AP398" i="4"/>
  <c r="AP403" i="4"/>
  <c r="AP408" i="4"/>
  <c r="AP414" i="4"/>
  <c r="AP419" i="4"/>
  <c r="AP383" i="4"/>
  <c r="AP388" i="4"/>
  <c r="AP394" i="4"/>
  <c r="AP399" i="4"/>
  <c r="AP404" i="4"/>
  <c r="AP410" i="4"/>
  <c r="AP415" i="4"/>
  <c r="AP420" i="4"/>
  <c r="AP384" i="4"/>
  <c r="AP390" i="4"/>
  <c r="AP395" i="4"/>
  <c r="AP400" i="4"/>
  <c r="AP406" i="4"/>
  <c r="AP411" i="4"/>
  <c r="AP416" i="4"/>
  <c r="AP422" i="4"/>
  <c r="BE381" i="4"/>
  <c r="AR382" i="4"/>
  <c r="AV382" i="4"/>
  <c r="AR383" i="4"/>
  <c r="AV383" i="4"/>
  <c r="AR384" i="4"/>
  <c r="AV384" i="4"/>
  <c r="AR385" i="4"/>
  <c r="AV385" i="4"/>
  <c r="AR386" i="4"/>
  <c r="AV386" i="4"/>
  <c r="AR387" i="4"/>
  <c r="AV387" i="4"/>
  <c r="AR388" i="4"/>
  <c r="AV388" i="4"/>
  <c r="AR389" i="4"/>
  <c r="AV389" i="4"/>
  <c r="AR390" i="4"/>
  <c r="AV390" i="4"/>
  <c r="AR391" i="4"/>
  <c r="AV391" i="4"/>
  <c r="AR392" i="4"/>
  <c r="AV392" i="4"/>
  <c r="AR393" i="4"/>
  <c r="AV393" i="4"/>
  <c r="AR394" i="4"/>
  <c r="AV394" i="4"/>
  <c r="AR395" i="4"/>
  <c r="AV395" i="4"/>
  <c r="AR396" i="4"/>
  <c r="AV396" i="4"/>
  <c r="AR397" i="4"/>
  <c r="AV397" i="4"/>
  <c r="AR398" i="4"/>
  <c r="AV398" i="4"/>
  <c r="AR399" i="4"/>
  <c r="AV399" i="4"/>
  <c r="AR400" i="4"/>
  <c r="AV400" i="4"/>
  <c r="AR401" i="4"/>
  <c r="AV401" i="4"/>
  <c r="AR402" i="4"/>
  <c r="AV402" i="4"/>
  <c r="AR403" i="4"/>
  <c r="AV403" i="4"/>
  <c r="AR404" i="4"/>
  <c r="AV404" i="4"/>
  <c r="AR405" i="4"/>
  <c r="AV405" i="4"/>
  <c r="AR406" i="4"/>
  <c r="AV406" i="4"/>
  <c r="AR407" i="4"/>
  <c r="AV407" i="4"/>
  <c r="AR408" i="4"/>
  <c r="AV408" i="4"/>
  <c r="AR409" i="4"/>
  <c r="AV409" i="4"/>
  <c r="AR410" i="4"/>
  <c r="AV410" i="4"/>
  <c r="AR411" i="4"/>
  <c r="AV411" i="4"/>
  <c r="AR412" i="4"/>
  <c r="AV412" i="4"/>
  <c r="AR413" i="4"/>
  <c r="AV413" i="4"/>
  <c r="AR414" i="4"/>
  <c r="AV414" i="4"/>
  <c r="AR415" i="4"/>
  <c r="AV415" i="4"/>
  <c r="AR416" i="4"/>
  <c r="AV416" i="4"/>
  <c r="AR417" i="4"/>
  <c r="AV417" i="4"/>
  <c r="AR418" i="4"/>
  <c r="AV418" i="4"/>
  <c r="AR419" i="4"/>
  <c r="AV419" i="4"/>
  <c r="AR420" i="4"/>
  <c r="AV420" i="4"/>
  <c r="AR421" i="4"/>
  <c r="AV421" i="4"/>
  <c r="AR422" i="4"/>
  <c r="AV422" i="4"/>
  <c r="AR423" i="4"/>
  <c r="AV423" i="4"/>
  <c r="AS382" i="4"/>
  <c r="AW382" i="4"/>
  <c r="AS383" i="4"/>
  <c r="AW383" i="4"/>
  <c r="AS384" i="4"/>
  <c r="AW384" i="4"/>
  <c r="AS385" i="4"/>
  <c r="AW385" i="4"/>
  <c r="AS386" i="4"/>
  <c r="AW386" i="4"/>
  <c r="AS387" i="4"/>
  <c r="AW387" i="4"/>
  <c r="AS388" i="4"/>
  <c r="AW388" i="4"/>
  <c r="AS389" i="4"/>
  <c r="AW389" i="4"/>
  <c r="AS390" i="4"/>
  <c r="AW390" i="4"/>
  <c r="AS391" i="4"/>
  <c r="AW391" i="4"/>
  <c r="AS392" i="4"/>
  <c r="AW392" i="4"/>
  <c r="AS393" i="4"/>
  <c r="AW393" i="4"/>
  <c r="AS394" i="4"/>
  <c r="AW394" i="4"/>
  <c r="AS395" i="4"/>
  <c r="AW395" i="4"/>
  <c r="AS396" i="4"/>
  <c r="AW396" i="4"/>
  <c r="AS397" i="4"/>
  <c r="AW397" i="4"/>
  <c r="AS398" i="4"/>
  <c r="AW398" i="4"/>
  <c r="AS399" i="4"/>
  <c r="AW399" i="4"/>
  <c r="AS400" i="4"/>
  <c r="AW400" i="4"/>
  <c r="AS401" i="4"/>
  <c r="AW401" i="4"/>
  <c r="AS402" i="4"/>
  <c r="AW402" i="4"/>
  <c r="AS403" i="4"/>
  <c r="AW403" i="4"/>
  <c r="AS404" i="4"/>
  <c r="AW404" i="4"/>
  <c r="AS405" i="4"/>
  <c r="AW405" i="4"/>
  <c r="AS406" i="4"/>
  <c r="AW406" i="4"/>
  <c r="AS407" i="4"/>
  <c r="AW407" i="4"/>
  <c r="AS408" i="4"/>
  <c r="AW408" i="4"/>
  <c r="AS409" i="4"/>
  <c r="AW409" i="4"/>
  <c r="AS410" i="4"/>
  <c r="AW410" i="4"/>
  <c r="AS411" i="4"/>
  <c r="AW411" i="4"/>
  <c r="AS412" i="4"/>
  <c r="AW412" i="4"/>
  <c r="AS413" i="4"/>
  <c r="AW413" i="4"/>
  <c r="AS414" i="4"/>
  <c r="AW414" i="4"/>
  <c r="AS415" i="4"/>
  <c r="AW415" i="4"/>
  <c r="AS416" i="4"/>
  <c r="AW416" i="4"/>
  <c r="AS417" i="4"/>
  <c r="AW417" i="4"/>
  <c r="AS418" i="4"/>
  <c r="AW418" i="4"/>
  <c r="AS419" i="4"/>
  <c r="AW419" i="4"/>
  <c r="AS420" i="4"/>
  <c r="AW420" i="4"/>
  <c r="AS421" i="4"/>
  <c r="AW421" i="4"/>
  <c r="AS422" i="4"/>
  <c r="AW422" i="4"/>
  <c r="AS423" i="4"/>
  <c r="AW423" i="4"/>
  <c r="AU382" i="4"/>
  <c r="AU383" i="4"/>
  <c r="AU384" i="4"/>
  <c r="AU385" i="4"/>
  <c r="AU386" i="4"/>
  <c r="AU387" i="4"/>
  <c r="AU388" i="4"/>
  <c r="AU389" i="4"/>
  <c r="AU390" i="4"/>
  <c r="AU391" i="4"/>
  <c r="AU392" i="4"/>
  <c r="AU393" i="4"/>
  <c r="AU394" i="4"/>
  <c r="AU395" i="4"/>
  <c r="AU396" i="4"/>
  <c r="AU397" i="4"/>
  <c r="AU398" i="4"/>
  <c r="AU399" i="4"/>
  <c r="AU400" i="4"/>
  <c r="AU401" i="4"/>
  <c r="AU402" i="4"/>
  <c r="AU403" i="4"/>
  <c r="AU404" i="4"/>
  <c r="AU405" i="4"/>
  <c r="AU406" i="4"/>
  <c r="AU407" i="4"/>
  <c r="AU408" i="4"/>
  <c r="AU409" i="4"/>
  <c r="AU410" i="4"/>
  <c r="AU411" i="4"/>
  <c r="AU412" i="4"/>
  <c r="AU413" i="4"/>
  <c r="AU414" i="4"/>
  <c r="AU415" i="4"/>
  <c r="AU416" i="4"/>
  <c r="AU417" i="4"/>
  <c r="AU418" i="4"/>
  <c r="AU419" i="4"/>
  <c r="AU420" i="4"/>
  <c r="AU421" i="4"/>
  <c r="AU422" i="4"/>
  <c r="AU423" i="4"/>
  <c r="BC404" i="4"/>
  <c r="BC408" i="4"/>
  <c r="AX409" i="4"/>
  <c r="BC410" i="4"/>
  <c r="AX411" i="4"/>
  <c r="AX412" i="4"/>
  <c r="AX413" i="4"/>
  <c r="AX414" i="4"/>
  <c r="AX415" i="4"/>
  <c r="AX382" i="4"/>
  <c r="BC382" i="4"/>
  <c r="AX383" i="4"/>
  <c r="AX384" i="4"/>
  <c r="BC384" i="4"/>
  <c r="AX385" i="4"/>
  <c r="BC385" i="4"/>
  <c r="AX386" i="4"/>
  <c r="BC386" i="4"/>
  <c r="AX387" i="4"/>
  <c r="BC387" i="4"/>
  <c r="AX388" i="4"/>
  <c r="BC388" i="4"/>
  <c r="AX389" i="4"/>
  <c r="BC389" i="4"/>
  <c r="AX390" i="4"/>
  <c r="BC390" i="4"/>
  <c r="AX391" i="4"/>
  <c r="BC391" i="4"/>
  <c r="AX392" i="4"/>
  <c r="BC392" i="4"/>
  <c r="AX393" i="4"/>
  <c r="BC393" i="4"/>
  <c r="AX394" i="4"/>
  <c r="BC394" i="4"/>
  <c r="AX395" i="4"/>
  <c r="BC395" i="4"/>
  <c r="AX396" i="4"/>
  <c r="BC396" i="4"/>
  <c r="AX397" i="4"/>
  <c r="BC397" i="4"/>
  <c r="AX398" i="4"/>
  <c r="BC398" i="4"/>
  <c r="AX399" i="4"/>
  <c r="BC399" i="4"/>
  <c r="AX400" i="4"/>
  <c r="BC400" i="4"/>
  <c r="AX401" i="4"/>
  <c r="BC401" i="4"/>
  <c r="AX402" i="4"/>
  <c r="BC402" i="4"/>
  <c r="AX403" i="4"/>
  <c r="BC403" i="4"/>
  <c r="AX404" i="4"/>
  <c r="AX405" i="4"/>
  <c r="BC405" i="4"/>
  <c r="AX406" i="4"/>
  <c r="BC406" i="4"/>
  <c r="AX407" i="4"/>
  <c r="BC407" i="4"/>
  <c r="AX408" i="4"/>
  <c r="BC409" i="4"/>
  <c r="AX410" i="4"/>
  <c r="BC411" i="4"/>
  <c r="BC412" i="4"/>
  <c r="BC413" i="4"/>
  <c r="BC414" i="4"/>
  <c r="BC415" i="4"/>
  <c r="AY382" i="4"/>
  <c r="AY383" i="4"/>
  <c r="AY384" i="4"/>
  <c r="AY385" i="4"/>
  <c r="AY386" i="4"/>
  <c r="AY387" i="4"/>
  <c r="AY388" i="4"/>
  <c r="AY389" i="4"/>
  <c r="AY390" i="4"/>
  <c r="AY391" i="4"/>
  <c r="AY392" i="4"/>
  <c r="AY393" i="4"/>
  <c r="AY394" i="4"/>
  <c r="AY395" i="4"/>
  <c r="AY396" i="4"/>
  <c r="AY397" i="4"/>
  <c r="AY398" i="4"/>
  <c r="AY399" i="4"/>
  <c r="AY400" i="4"/>
  <c r="AY401" i="4"/>
  <c r="AY402" i="4"/>
  <c r="AY403" i="4"/>
  <c r="AY404" i="4"/>
  <c r="AY405" i="4"/>
  <c r="AY406" i="4"/>
  <c r="AY407" i="4"/>
  <c r="AY408" i="4"/>
  <c r="AY409" i="4"/>
  <c r="AY410" i="4"/>
  <c r="AY411" i="4"/>
  <c r="AY412" i="4"/>
  <c r="AY413" i="4"/>
  <c r="AY414" i="4"/>
  <c r="AY415" i="4"/>
  <c r="AX416" i="4"/>
  <c r="BC416" i="4"/>
  <c r="AY417" i="4"/>
  <c r="BE417" i="4"/>
  <c r="AT419" i="4"/>
  <c r="AX420" i="4"/>
  <c r="BC420" i="4"/>
  <c r="AY421" i="4"/>
  <c r="BE421" i="4"/>
  <c r="AT423" i="4"/>
  <c r="AT417" i="4"/>
  <c r="AX418" i="4"/>
  <c r="BE419" i="4"/>
  <c r="AT421" i="4"/>
  <c r="AX422" i="4"/>
  <c r="BE423" i="4"/>
  <c r="BE382" i="4"/>
  <c r="AT383" i="4"/>
  <c r="BE383" i="4"/>
  <c r="AT384" i="4"/>
  <c r="AT385" i="4"/>
  <c r="BE385" i="4"/>
  <c r="AT386" i="4"/>
  <c r="AT387" i="4"/>
  <c r="AT388" i="4"/>
  <c r="AT389" i="4"/>
  <c r="AT390" i="4"/>
  <c r="AT391" i="4"/>
  <c r="AT392" i="4"/>
  <c r="AT393" i="4"/>
  <c r="AT394" i="4"/>
  <c r="AT395" i="4"/>
  <c r="AT396" i="4"/>
  <c r="AT397" i="4"/>
  <c r="AT398" i="4"/>
  <c r="BE398" i="4"/>
  <c r="AT399" i="4"/>
  <c r="AT400" i="4"/>
  <c r="AT401" i="4"/>
  <c r="AT402" i="4"/>
  <c r="AT403" i="4"/>
  <c r="AT404" i="4"/>
  <c r="AT405" i="4"/>
  <c r="AT406" i="4"/>
  <c r="AT407" i="4"/>
  <c r="AT408" i="4"/>
  <c r="AT409" i="4"/>
  <c r="BE409" i="4"/>
  <c r="BE410" i="4"/>
  <c r="BE411" i="4"/>
  <c r="BE412" i="4"/>
  <c r="BE413" i="4"/>
  <c r="BE414" i="4"/>
  <c r="BE415" i="4"/>
  <c r="AX417" i="4"/>
  <c r="BC417" i="4"/>
  <c r="AY418" i="4"/>
  <c r="AT420" i="4"/>
  <c r="BC421" i="4"/>
  <c r="AY422" i="4"/>
  <c r="AY416" i="4"/>
  <c r="BE416" i="4"/>
  <c r="AT418" i="4"/>
  <c r="AX419" i="4"/>
  <c r="BC419" i="4"/>
  <c r="AY420" i="4"/>
  <c r="BE420" i="4"/>
  <c r="AT422" i="4"/>
  <c r="AX423" i="4"/>
  <c r="BC423" i="4"/>
  <c r="BC418" i="4"/>
  <c r="AY419" i="4"/>
  <c r="BC422" i="4"/>
  <c r="AY423" i="4"/>
  <c r="AT382" i="4"/>
  <c r="BE384" i="4"/>
  <c r="BE386" i="4"/>
  <c r="BE387" i="4"/>
  <c r="BE388" i="4"/>
  <c r="BE389" i="4"/>
  <c r="BE390" i="4"/>
  <c r="BE391" i="4"/>
  <c r="BE392" i="4"/>
  <c r="BE393" i="4"/>
  <c r="BE394" i="4"/>
  <c r="BE395" i="4"/>
  <c r="BE396" i="4"/>
  <c r="BE397" i="4"/>
  <c r="BE399" i="4"/>
  <c r="BE400" i="4"/>
  <c r="BE401" i="4"/>
  <c r="BE402" i="4"/>
  <c r="BE403" i="4"/>
  <c r="BE404" i="4"/>
  <c r="BE405" i="4"/>
  <c r="BE406" i="4"/>
  <c r="BE407" i="4"/>
  <c r="BE408" i="4"/>
  <c r="AT410" i="4"/>
  <c r="AT411" i="4"/>
  <c r="AT412" i="4"/>
  <c r="AT413" i="4"/>
  <c r="AT414" i="4"/>
  <c r="AT415" i="4"/>
  <c r="AT416" i="4"/>
  <c r="BE418" i="4"/>
  <c r="AX421" i="4"/>
  <c r="BE422" i="4"/>
  <c r="BC381" i="4"/>
  <c r="AX381" i="4"/>
  <c r="AV381" i="4"/>
  <c r="AT381" i="4"/>
  <c r="AS381" i="4"/>
  <c r="AW381" i="4"/>
  <c r="AU381" i="4"/>
  <c r="AY381" i="4"/>
  <c r="AR381" i="4"/>
  <c r="AS424" i="4" l="1"/>
  <c r="AX424" i="4"/>
  <c r="AV424" i="4"/>
  <c r="AY424" i="4"/>
  <c r="AU424" i="4"/>
  <c r="AR424" i="4"/>
  <c r="AT424" i="4"/>
  <c r="AW424" i="4"/>
  <c r="AY425" i="4" l="1"/>
  <c r="B436" i="4" s="1"/>
  <c r="AL323" i="4"/>
  <c r="AK323" i="4"/>
  <c r="AG323" i="4" l="1"/>
  <c r="AG322" i="4"/>
  <c r="AG318" i="4"/>
  <c r="AO266" i="4"/>
  <c r="AN266" i="4"/>
  <c r="AM266" i="4"/>
  <c r="AJ308" i="4"/>
  <c r="AI301" i="4"/>
  <c r="AH301" i="4"/>
  <c r="AG301" i="4"/>
  <c r="AI297" i="4"/>
  <c r="AH297" i="4"/>
  <c r="AG297" i="4"/>
  <c r="AI291" i="4"/>
  <c r="AH291" i="4"/>
  <c r="AG291" i="4"/>
  <c r="AI281" i="4"/>
  <c r="AH281" i="4"/>
  <c r="AG281" i="4"/>
  <c r="AI270" i="4"/>
  <c r="AH270" i="4"/>
  <c r="AG270" i="4"/>
  <c r="AI266" i="4"/>
  <c r="AH266" i="4"/>
  <c r="AG266" i="4"/>
  <c r="AG264" i="4"/>
  <c r="AI251" i="4"/>
  <c r="AH251" i="4"/>
  <c r="AG251" i="4"/>
  <c r="AG249" i="4"/>
  <c r="AJ251" i="4" s="1"/>
  <c r="B257" i="4" s="1"/>
  <c r="AN324" i="4" l="1"/>
  <c r="AN328" i="4"/>
  <c r="AN332" i="4"/>
  <c r="AN336" i="4"/>
  <c r="AN340" i="4"/>
  <c r="AN344" i="4"/>
  <c r="AN348" i="4"/>
  <c r="AN352" i="4"/>
  <c r="AN329" i="4"/>
  <c r="AN333" i="4"/>
  <c r="AN341" i="4"/>
  <c r="AN345" i="4"/>
  <c r="AN349" i="4"/>
  <c r="AN326" i="4"/>
  <c r="AN334" i="4"/>
  <c r="AN342" i="4"/>
  <c r="AN350" i="4"/>
  <c r="AN323" i="4"/>
  <c r="AN331" i="4"/>
  <c r="AN339" i="4"/>
  <c r="AN347" i="4"/>
  <c r="AN355" i="4"/>
  <c r="AN325" i="4"/>
  <c r="AN337" i="4"/>
  <c r="AN353" i="4"/>
  <c r="AN330" i="4"/>
  <c r="AN338" i="4"/>
  <c r="AN346" i="4"/>
  <c r="AN354" i="4"/>
  <c r="AN327" i="4"/>
  <c r="AN335" i="4"/>
  <c r="AN343" i="4"/>
  <c r="AN351" i="4"/>
  <c r="B258" i="4"/>
  <c r="A367" i="4"/>
  <c r="AZ365" i="4"/>
  <c r="AT322" i="4"/>
  <c r="AV322" i="4" s="1"/>
  <c r="AR322" i="4"/>
  <c r="AH322" i="4"/>
  <c r="AP266" i="4"/>
  <c r="B310" i="4" s="1"/>
  <c r="AJ301" i="4"/>
  <c r="B312" i="4"/>
  <c r="AJ266" i="4"/>
  <c r="AJ270" i="4"/>
  <c r="AJ281" i="4"/>
  <c r="AJ291" i="4"/>
  <c r="AJ297" i="4"/>
  <c r="AG219" i="4"/>
  <c r="B222" i="4" s="1"/>
  <c r="AH208" i="4"/>
  <c r="AI209" i="4" s="1"/>
  <c r="B223" i="4" s="1"/>
  <c r="AG200" i="4"/>
  <c r="B203" i="4" s="1"/>
  <c r="AJ309" i="4" l="1"/>
  <c r="B311" i="4" s="1"/>
  <c r="AG227" i="4"/>
  <c r="AJ209" i="4"/>
  <c r="B224" i="4" s="1"/>
  <c r="AG184" i="4"/>
  <c r="B187" i="4" s="1"/>
  <c r="AH157" i="4"/>
  <c r="AJ158" i="4" s="1"/>
  <c r="B173" i="4" s="1"/>
  <c r="AI146" i="4"/>
  <c r="AH146" i="4"/>
  <c r="AG146" i="4"/>
  <c r="AG144" i="4"/>
  <c r="AJ146" i="4" s="1"/>
  <c r="B152" i="4" s="1"/>
  <c r="B143" i="4"/>
  <c r="AG130" i="4"/>
  <c r="B132" i="4" s="1"/>
  <c r="AL108" i="4"/>
  <c r="AM108" i="4" s="1"/>
  <c r="AL109" i="4"/>
  <c r="AW74" i="4"/>
  <c r="AW73" i="4"/>
  <c r="AW77" i="4"/>
  <c r="AW76" i="4"/>
  <c r="AW75" i="4"/>
  <c r="AV77" i="4"/>
  <c r="AV76" i="4"/>
  <c r="AV75" i="4"/>
  <c r="AV74" i="4"/>
  <c r="AV73" i="4"/>
  <c r="AI158" i="4" l="1"/>
  <c r="B174" i="4" s="1"/>
  <c r="B153" i="4"/>
  <c r="AL74" i="4"/>
  <c r="AK74" i="4"/>
  <c r="AJ74" i="4"/>
  <c r="AH73" i="4"/>
  <c r="AG67" i="4"/>
  <c r="AM74" i="4" s="1"/>
  <c r="AI73" i="4" l="1"/>
  <c r="AN74" i="4"/>
  <c r="AN78" i="4"/>
  <c r="AN82" i="4"/>
  <c r="AN86" i="4"/>
  <c r="AX73" i="4"/>
  <c r="AN77" i="4"/>
  <c r="AN81" i="4"/>
  <c r="AN85" i="4"/>
  <c r="AN75" i="4"/>
  <c r="AN79" i="4"/>
  <c r="AN83" i="4"/>
  <c r="AN73" i="4"/>
  <c r="AN76" i="4"/>
  <c r="AN80" i="4"/>
  <c r="AN84" i="4"/>
  <c r="AL46" i="4"/>
  <c r="AK46" i="4"/>
  <c r="AJ45" i="4"/>
  <c r="AH45" i="4"/>
  <c r="V51" i="4"/>
  <c r="AU75" i="4" s="1"/>
  <c r="B33" i="4"/>
  <c r="AN87" i="4" l="1"/>
  <c r="B89" i="4" s="1"/>
  <c r="AH323" i="4"/>
  <c r="R365" i="4" l="1"/>
  <c r="AH575" i="4"/>
  <c r="AG474" i="4"/>
  <c r="AG475" i="4"/>
  <c r="AG476" i="4"/>
  <c r="AG477" i="4"/>
  <c r="AG478" i="4"/>
  <c r="AG479" i="4"/>
  <c r="AG480" i="4"/>
  <c r="AG481" i="4"/>
  <c r="AG482" i="4"/>
  <c r="AG483" i="4"/>
  <c r="AG484" i="4"/>
  <c r="AG485" i="4"/>
  <c r="AG486" i="4"/>
  <c r="AG487" i="4"/>
  <c r="AG488" i="4"/>
  <c r="AG489" i="4"/>
  <c r="AG490" i="4"/>
  <c r="AG491" i="4"/>
  <c r="AG492" i="4"/>
  <c r="AG493" i="4"/>
  <c r="AG494" i="4"/>
  <c r="AG495" i="4"/>
  <c r="AG496" i="4"/>
  <c r="AG497" i="4"/>
  <c r="AG498" i="4"/>
  <c r="AG499" i="4"/>
  <c r="AG500" i="4"/>
  <c r="AG501" i="4"/>
  <c r="AG502" i="4"/>
  <c r="AG503" i="4"/>
  <c r="AG504" i="4"/>
  <c r="AG505" i="4"/>
  <c r="AG506" i="4"/>
  <c r="AG507" i="4"/>
  <c r="AG508" i="4"/>
  <c r="AG509" i="4"/>
  <c r="AG510" i="4"/>
  <c r="AG511" i="4"/>
  <c r="AG512" i="4"/>
  <c r="AG513" i="4"/>
  <c r="AG514" i="4"/>
  <c r="AO381" i="4"/>
  <c r="AJ576" i="4" l="1"/>
  <c r="B592" i="4" s="1"/>
  <c r="AI576" i="4"/>
  <c r="B591" i="4" s="1"/>
  <c r="AN381" i="4"/>
  <c r="AP381" i="4" s="1"/>
  <c r="AU323" i="4"/>
  <c r="AY323" i="4"/>
  <c r="AU324" i="4"/>
  <c r="AY324" i="4"/>
  <c r="AU325" i="4"/>
  <c r="AX325" i="4"/>
  <c r="AZ325" i="4" s="1"/>
  <c r="AY325" i="4"/>
  <c r="AT326" i="4"/>
  <c r="AU326" i="4"/>
  <c r="AX326" i="4"/>
  <c r="AZ326" i="4" s="1"/>
  <c r="AY326" i="4"/>
  <c r="AU327" i="4"/>
  <c r="AY327" i="4"/>
  <c r="AU328" i="4"/>
  <c r="AY328" i="4"/>
  <c r="AU329" i="4"/>
  <c r="AY329" i="4"/>
  <c r="AU330" i="4"/>
  <c r="AX330" i="4"/>
  <c r="AY330" i="4"/>
  <c r="AU331" i="4"/>
  <c r="AY331" i="4"/>
  <c r="AT332" i="4"/>
  <c r="AU332" i="4"/>
  <c r="AY332" i="4"/>
  <c r="AU333" i="4"/>
  <c r="AY333" i="4"/>
  <c r="AU334" i="4"/>
  <c r="AY334" i="4"/>
  <c r="AU335" i="4"/>
  <c r="AY335" i="4"/>
  <c r="AU336" i="4"/>
  <c r="AY336" i="4"/>
  <c r="AU337" i="4"/>
  <c r="AY337" i="4"/>
  <c r="AU338" i="4"/>
  <c r="AX338" i="4"/>
  <c r="AY338" i="4"/>
  <c r="AU339" i="4"/>
  <c r="AY339" i="4"/>
  <c r="AU340" i="4"/>
  <c r="AY340" i="4"/>
  <c r="AU341" i="4"/>
  <c r="AY341" i="4"/>
  <c r="AU342" i="4"/>
  <c r="AY342" i="4"/>
  <c r="AU343" i="4"/>
  <c r="AY343" i="4"/>
  <c r="AU344" i="4"/>
  <c r="AY344" i="4"/>
  <c r="AU345" i="4"/>
  <c r="AY345" i="4"/>
  <c r="AU346" i="4"/>
  <c r="AY346" i="4"/>
  <c r="AU347" i="4"/>
  <c r="AY347" i="4"/>
  <c r="AU348" i="4"/>
  <c r="AY348" i="4"/>
  <c r="AU349" i="4"/>
  <c r="AY349" i="4"/>
  <c r="AU350" i="4"/>
  <c r="AX350" i="4"/>
  <c r="AZ350" i="4" s="1"/>
  <c r="AY350" i="4"/>
  <c r="AU351" i="4"/>
  <c r="AY351" i="4"/>
  <c r="AU352" i="4"/>
  <c r="AY352" i="4"/>
  <c r="AU353" i="4"/>
  <c r="AY353" i="4"/>
  <c r="AU354" i="4"/>
  <c r="AY354" i="4"/>
  <c r="AU355" i="4"/>
  <c r="AY355" i="4"/>
  <c r="AU356" i="4"/>
  <c r="AY356" i="4"/>
  <c r="AU357" i="4"/>
  <c r="AY357" i="4"/>
  <c r="AU358" i="4"/>
  <c r="AX358" i="4"/>
  <c r="AZ358" i="4" s="1"/>
  <c r="AY358" i="4"/>
  <c r="AU359" i="4"/>
  <c r="AY359" i="4"/>
  <c r="AU360" i="4"/>
  <c r="AY360" i="4"/>
  <c r="AU361" i="4"/>
  <c r="AY361" i="4"/>
  <c r="AU362" i="4"/>
  <c r="AX362" i="4"/>
  <c r="AY362" i="4"/>
  <c r="AU363" i="4"/>
  <c r="AY363" i="4"/>
  <c r="AT364" i="4"/>
  <c r="AU364" i="4"/>
  <c r="AY364" i="4"/>
  <c r="AY322" i="4"/>
  <c r="AQ323" i="4"/>
  <c r="AQ324" i="4"/>
  <c r="AP325" i="4"/>
  <c r="AR325" i="4" s="1"/>
  <c r="AQ325" i="4"/>
  <c r="AP326" i="4"/>
  <c r="AQ326" i="4"/>
  <c r="AP327" i="4"/>
  <c r="AR327" i="4" s="1"/>
  <c r="AQ327" i="4"/>
  <c r="AQ328" i="4"/>
  <c r="AQ329" i="4"/>
  <c r="AQ330" i="4"/>
  <c r="AQ331" i="4"/>
  <c r="AQ332" i="4"/>
  <c r="AQ333" i="4"/>
  <c r="AQ334" i="4"/>
  <c r="AQ335" i="4"/>
  <c r="AQ336" i="4"/>
  <c r="AQ337" i="4"/>
  <c r="AQ338" i="4"/>
  <c r="AP339" i="4"/>
  <c r="AR339" i="4" s="1"/>
  <c r="AQ339" i="4"/>
  <c r="AQ340" i="4"/>
  <c r="AQ341" i="4"/>
  <c r="AQ342" i="4"/>
  <c r="AP343" i="4"/>
  <c r="AQ343" i="4"/>
  <c r="AQ344" i="4"/>
  <c r="AQ345" i="4"/>
  <c r="AQ346" i="4"/>
  <c r="AQ347" i="4"/>
  <c r="AQ348" i="4"/>
  <c r="AQ349" i="4"/>
  <c r="AQ350" i="4"/>
  <c r="AQ351" i="4"/>
  <c r="AQ352" i="4"/>
  <c r="AQ353" i="4"/>
  <c r="AQ354" i="4"/>
  <c r="AP355" i="4"/>
  <c r="AQ355" i="4"/>
  <c r="AQ356" i="4"/>
  <c r="AQ357" i="4"/>
  <c r="AQ358" i="4"/>
  <c r="AP359" i="4"/>
  <c r="AR359" i="4" s="1"/>
  <c r="AQ359" i="4"/>
  <c r="AQ360" i="4"/>
  <c r="AQ361" i="4"/>
  <c r="AQ362" i="4"/>
  <c r="AQ363" i="4"/>
  <c r="AQ364" i="4"/>
  <c r="AK324" i="4"/>
  <c r="AL324" i="4"/>
  <c r="AK325" i="4"/>
  <c r="AL325" i="4"/>
  <c r="AJ326" i="4"/>
  <c r="AK326" i="4"/>
  <c r="AL326" i="4"/>
  <c r="AK327" i="4"/>
  <c r="AL327" i="4"/>
  <c r="AK328" i="4"/>
  <c r="AL328" i="4"/>
  <c r="AK329" i="4"/>
  <c r="AL329" i="4"/>
  <c r="AK330" i="4"/>
  <c r="AL330" i="4"/>
  <c r="AK331" i="4"/>
  <c r="AL331" i="4"/>
  <c r="AK332" i="4"/>
  <c r="AL332" i="4"/>
  <c r="AK333" i="4"/>
  <c r="AL333" i="4"/>
  <c r="AJ334" i="4"/>
  <c r="AK334" i="4"/>
  <c r="AL334" i="4"/>
  <c r="AJ335" i="4"/>
  <c r="AK335" i="4"/>
  <c r="AL335" i="4"/>
  <c r="AJ336" i="4"/>
  <c r="AK336" i="4"/>
  <c r="AL336" i="4"/>
  <c r="AK337" i="4"/>
  <c r="AL337" i="4"/>
  <c r="AJ338" i="4"/>
  <c r="AK338" i="4"/>
  <c r="AL338" i="4"/>
  <c r="AJ339" i="4"/>
  <c r="AK339" i="4"/>
  <c r="AL339" i="4"/>
  <c r="AK340" i="4"/>
  <c r="AL340" i="4"/>
  <c r="AK341" i="4"/>
  <c r="AL341" i="4"/>
  <c r="AK342" i="4"/>
  <c r="AL342" i="4"/>
  <c r="AK343" i="4"/>
  <c r="AL343" i="4"/>
  <c r="AK344" i="4"/>
  <c r="AL344" i="4"/>
  <c r="AK345" i="4"/>
  <c r="AL345" i="4"/>
  <c r="AK346" i="4"/>
  <c r="AL346" i="4"/>
  <c r="AK347" i="4"/>
  <c r="AL347" i="4"/>
  <c r="AK348" i="4"/>
  <c r="AL348" i="4"/>
  <c r="AK349" i="4"/>
  <c r="AL349" i="4"/>
  <c r="AJ350" i="4"/>
  <c r="AK350" i="4"/>
  <c r="AL350" i="4"/>
  <c r="AJ351" i="4"/>
  <c r="AK351" i="4"/>
  <c r="AL351" i="4"/>
  <c r="AJ352" i="4"/>
  <c r="AK352" i="4"/>
  <c r="AL352" i="4"/>
  <c r="AK353" i="4"/>
  <c r="AL353" i="4"/>
  <c r="AJ354" i="4"/>
  <c r="AK354" i="4"/>
  <c r="AL354" i="4"/>
  <c r="AJ355" i="4"/>
  <c r="AK355" i="4"/>
  <c r="AL355" i="4"/>
  <c r="AK356" i="4"/>
  <c r="AL356" i="4"/>
  <c r="AK357" i="4"/>
  <c r="AL357" i="4"/>
  <c r="AK358" i="4"/>
  <c r="AL358" i="4"/>
  <c r="AK359" i="4"/>
  <c r="AL359" i="4"/>
  <c r="AK360" i="4"/>
  <c r="AL360" i="4"/>
  <c r="AK361" i="4"/>
  <c r="AL361" i="4"/>
  <c r="AK362" i="4"/>
  <c r="AL362" i="4"/>
  <c r="AK363" i="4"/>
  <c r="AL363" i="4"/>
  <c r="AK364" i="4"/>
  <c r="AL364" i="4"/>
  <c r="AM322" i="4"/>
  <c r="AL322" i="4"/>
  <c r="AG324" i="4"/>
  <c r="AG325" i="4"/>
  <c r="AG326" i="4"/>
  <c r="AG327" i="4"/>
  <c r="AG328" i="4"/>
  <c r="AG329" i="4"/>
  <c r="AG330" i="4"/>
  <c r="AG331" i="4"/>
  <c r="AG332" i="4"/>
  <c r="AG333" i="4"/>
  <c r="AG334" i="4"/>
  <c r="AG335" i="4"/>
  <c r="AG336" i="4"/>
  <c r="AG337" i="4"/>
  <c r="AG338" i="4"/>
  <c r="AG339" i="4"/>
  <c r="AG340" i="4"/>
  <c r="AG341" i="4"/>
  <c r="AG342" i="4"/>
  <c r="AG343" i="4"/>
  <c r="AG344" i="4"/>
  <c r="AG345" i="4"/>
  <c r="AG346" i="4"/>
  <c r="AG347" i="4"/>
  <c r="AG348" i="4"/>
  <c r="AG349" i="4"/>
  <c r="AG350" i="4"/>
  <c r="AG351" i="4"/>
  <c r="AG352" i="4"/>
  <c r="AG353" i="4"/>
  <c r="AG354" i="4"/>
  <c r="AG355" i="4"/>
  <c r="AG356" i="4"/>
  <c r="AG357" i="4"/>
  <c r="AG358" i="4"/>
  <c r="AG359" i="4"/>
  <c r="AG360" i="4"/>
  <c r="AG361" i="4"/>
  <c r="AG362" i="4"/>
  <c r="AG363" i="4"/>
  <c r="AH363" i="4" s="1"/>
  <c r="AG364" i="4"/>
  <c r="AP323" i="4"/>
  <c r="AJ325" i="4"/>
  <c r="AX327" i="4"/>
  <c r="AZ327" i="4" s="1"/>
  <c r="AJ329" i="4"/>
  <c r="AT330" i="4"/>
  <c r="AX331" i="4"/>
  <c r="AZ331" i="4" s="1"/>
  <c r="AJ333" i="4"/>
  <c r="AT334" i="4"/>
  <c r="AV334" i="4" s="1"/>
  <c r="AX335" i="4"/>
  <c r="AZ335" i="4" s="1"/>
  <c r="AT337" i="4"/>
  <c r="AV337" i="4" s="1"/>
  <c r="AT338" i="4"/>
  <c r="AV338" i="4" s="1"/>
  <c r="AX339" i="4"/>
  <c r="AZ339" i="4" s="1"/>
  <c r="AT340" i="4"/>
  <c r="AV340" i="4" s="1"/>
  <c r="AX341" i="4"/>
  <c r="AZ341" i="4" s="1"/>
  <c r="AT342" i="4"/>
  <c r="AV342" i="4" s="1"/>
  <c r="AX343" i="4"/>
  <c r="AZ343" i="4" s="1"/>
  <c r="AJ344" i="4"/>
  <c r="AT345" i="4"/>
  <c r="AV345" i="4" s="1"/>
  <c r="AT346" i="4"/>
  <c r="AV346" i="4" s="1"/>
  <c r="AX347" i="4"/>
  <c r="AZ347" i="4" s="1"/>
  <c r="AJ348" i="4"/>
  <c r="AX349" i="4"/>
  <c r="AZ349" i="4" s="1"/>
  <c r="AT350" i="4"/>
  <c r="AV350" i="4" s="1"/>
  <c r="AX351" i="4"/>
  <c r="AT353" i="4"/>
  <c r="AV353" i="4" s="1"/>
  <c r="AT354" i="4"/>
  <c r="AV354" i="4" s="1"/>
  <c r="AX355" i="4"/>
  <c r="AZ355" i="4" s="1"/>
  <c r="AT356" i="4"/>
  <c r="AX357" i="4"/>
  <c r="AZ357" i="4" s="1"/>
  <c r="AT358" i="4"/>
  <c r="AV358" i="4" s="1"/>
  <c r="AX359" i="4"/>
  <c r="AJ360" i="4"/>
  <c r="AN360" i="4" s="1"/>
  <c r="AT361" i="4"/>
  <c r="AV361" i="4" s="1"/>
  <c r="AT362" i="4"/>
  <c r="AV362" i="4" s="1"/>
  <c r="AX363" i="4"/>
  <c r="AZ363" i="4" s="1"/>
  <c r="AJ364" i="4"/>
  <c r="AN364" i="4" l="1"/>
  <c r="AV330" i="4"/>
  <c r="AR355" i="4"/>
  <c r="AR324" i="4"/>
  <c r="AZ338" i="4"/>
  <c r="AV356" i="4"/>
  <c r="AZ351" i="4"/>
  <c r="AR343" i="4"/>
  <c r="AR326" i="4"/>
  <c r="AV364" i="4"/>
  <c r="AZ362" i="4"/>
  <c r="AV326" i="4"/>
  <c r="AZ359" i="4"/>
  <c r="AV332" i="4"/>
  <c r="AZ330" i="4"/>
  <c r="AR323" i="4"/>
  <c r="AJ340" i="4"/>
  <c r="AJ359" i="4"/>
  <c r="AN359" i="4" s="1"/>
  <c r="AJ358" i="4"/>
  <c r="AN358" i="4" s="1"/>
  <c r="AJ343" i="4"/>
  <c r="AJ342" i="4"/>
  <c r="AP351" i="4"/>
  <c r="AR351" i="4" s="1"/>
  <c r="AP335" i="4"/>
  <c r="AR335" i="4" s="1"/>
  <c r="AT348" i="4"/>
  <c r="AV348" i="4" s="1"/>
  <c r="AX346" i="4"/>
  <c r="AZ346" i="4" s="1"/>
  <c r="AX334" i="4"/>
  <c r="AZ334" i="4" s="1"/>
  <c r="AJ356" i="4"/>
  <c r="AN356" i="4" s="1"/>
  <c r="AJ363" i="4"/>
  <c r="AN363" i="4" s="1"/>
  <c r="AJ362" i="4"/>
  <c r="AN362" i="4" s="1"/>
  <c r="AJ347" i="4"/>
  <c r="AJ346" i="4"/>
  <c r="AP363" i="4"/>
  <c r="AR363" i="4" s="1"/>
  <c r="AP347" i="4"/>
  <c r="AR347" i="4" s="1"/>
  <c r="AP331" i="4"/>
  <c r="AR331" i="4" s="1"/>
  <c r="AX354" i="4"/>
  <c r="AZ354" i="4" s="1"/>
  <c r="AX342" i="4"/>
  <c r="AZ342" i="4" s="1"/>
  <c r="AT325" i="4"/>
  <c r="AV325" i="4" s="1"/>
  <c r="AX322" i="4"/>
  <c r="AZ322" i="4" s="1"/>
  <c r="AJ349" i="4"/>
  <c r="AJ337" i="4"/>
  <c r="AX353" i="4"/>
  <c r="AZ353" i="4" s="1"/>
  <c r="AX345" i="4"/>
  <c r="AZ345" i="4" s="1"/>
  <c r="AX337" i="4"/>
  <c r="AZ337" i="4" s="1"/>
  <c r="AX329" i="4"/>
  <c r="AZ329" i="4" s="1"/>
  <c r="AX360" i="4"/>
  <c r="AZ360" i="4" s="1"/>
  <c r="AP360" i="4"/>
  <c r="AR360" i="4" s="1"/>
  <c r="AX356" i="4"/>
  <c r="AZ356" i="4" s="1"/>
  <c r="AP356" i="4"/>
  <c r="AR356" i="4" s="1"/>
  <c r="AX348" i="4"/>
  <c r="AZ348" i="4" s="1"/>
  <c r="AP348" i="4"/>
  <c r="AR348" i="4" s="1"/>
  <c r="AX340" i="4"/>
  <c r="AZ340" i="4" s="1"/>
  <c r="AP340" i="4"/>
  <c r="AR340" i="4" s="1"/>
  <c r="AX332" i="4"/>
  <c r="AZ332" i="4" s="1"/>
  <c r="AP332" i="4"/>
  <c r="AR332" i="4" s="1"/>
  <c r="AJ332" i="4"/>
  <c r="AX328" i="4"/>
  <c r="AZ328" i="4" s="1"/>
  <c r="AP328" i="4"/>
  <c r="AR328" i="4" s="1"/>
  <c r="AJ328" i="4"/>
  <c r="AJ322" i="4"/>
  <c r="AN322" i="4" s="1"/>
  <c r="AX324" i="4"/>
  <c r="AZ324" i="4" s="1"/>
  <c r="AP324" i="4"/>
  <c r="AJ324" i="4"/>
  <c r="AT324" i="4"/>
  <c r="AV324" i="4" s="1"/>
  <c r="AJ361" i="4"/>
  <c r="AN361" i="4" s="1"/>
  <c r="AJ357" i="4"/>
  <c r="AN357" i="4" s="1"/>
  <c r="AJ353" i="4"/>
  <c r="AJ345" i="4"/>
  <c r="AJ341" i="4"/>
  <c r="AP357" i="4"/>
  <c r="AR357" i="4" s="1"/>
  <c r="AP349" i="4"/>
  <c r="AR349" i="4" s="1"/>
  <c r="AP341" i="4"/>
  <c r="AR341" i="4" s="1"/>
  <c r="AP333" i="4"/>
  <c r="AR333" i="4" s="1"/>
  <c r="AX361" i="4"/>
  <c r="AZ361" i="4" s="1"/>
  <c r="AT357" i="4"/>
  <c r="AV357" i="4" s="1"/>
  <c r="AT349" i="4"/>
  <c r="AV349" i="4" s="1"/>
  <c r="AT341" i="4"/>
  <c r="AV341" i="4" s="1"/>
  <c r="AT333" i="4"/>
  <c r="AV333" i="4" s="1"/>
  <c r="AX364" i="4"/>
  <c r="AZ364" i="4" s="1"/>
  <c r="AP364" i="4"/>
  <c r="AR364" i="4" s="1"/>
  <c r="AX352" i="4"/>
  <c r="AZ352" i="4" s="1"/>
  <c r="AP352" i="4"/>
  <c r="AR352" i="4" s="1"/>
  <c r="AX344" i="4"/>
  <c r="AZ344" i="4" s="1"/>
  <c r="AP344" i="4"/>
  <c r="AR344" i="4" s="1"/>
  <c r="AX336" i="4"/>
  <c r="AZ336" i="4" s="1"/>
  <c r="AP336" i="4"/>
  <c r="AR336" i="4" s="1"/>
  <c r="AX323" i="4"/>
  <c r="AZ323" i="4" s="1"/>
  <c r="AJ323" i="4"/>
  <c r="AT323" i="4"/>
  <c r="AV323" i="4" s="1"/>
  <c r="AP361" i="4"/>
  <c r="AR361" i="4" s="1"/>
  <c r="AP353" i="4"/>
  <c r="AR353" i="4" s="1"/>
  <c r="AP345" i="4"/>
  <c r="AR345" i="4" s="1"/>
  <c r="AP337" i="4"/>
  <c r="AR337" i="4" s="1"/>
  <c r="AP329" i="4"/>
  <c r="AR329" i="4" s="1"/>
  <c r="AT360" i="4"/>
  <c r="AV360" i="4" s="1"/>
  <c r="AT352" i="4"/>
  <c r="AV352" i="4" s="1"/>
  <c r="AT344" i="4"/>
  <c r="AV344" i="4" s="1"/>
  <c r="AT336" i="4"/>
  <c r="AV336" i="4" s="1"/>
  <c r="AX333" i="4"/>
  <c r="AZ333" i="4" s="1"/>
  <c r="AT329" i="4"/>
  <c r="AV329" i="4" s="1"/>
  <c r="AT328" i="4"/>
  <c r="AV328" i="4" s="1"/>
  <c r="AT363" i="4"/>
  <c r="AV363" i="4" s="1"/>
  <c r="AT359" i="4"/>
  <c r="AV359" i="4" s="1"/>
  <c r="AT355" i="4"/>
  <c r="AV355" i="4" s="1"/>
  <c r="AT351" i="4"/>
  <c r="AV351" i="4" s="1"/>
  <c r="AT347" i="4"/>
  <c r="AV347" i="4" s="1"/>
  <c r="AT343" i="4"/>
  <c r="AV343" i="4" s="1"/>
  <c r="AT339" i="4"/>
  <c r="AV339" i="4" s="1"/>
  <c r="AT335" i="4"/>
  <c r="AV335" i="4" s="1"/>
  <c r="AT331" i="4"/>
  <c r="AV331" i="4" s="1"/>
  <c r="AT327" i="4"/>
  <c r="AV327" i="4" s="1"/>
  <c r="AJ331" i="4"/>
  <c r="AJ330" i="4"/>
  <c r="AJ327" i="4"/>
  <c r="AP362" i="4"/>
  <c r="AR362" i="4" s="1"/>
  <c r="AP358" i="4"/>
  <c r="AR358" i="4" s="1"/>
  <c r="AP354" i="4"/>
  <c r="AR354" i="4" s="1"/>
  <c r="AP350" i="4"/>
  <c r="AR350" i="4" s="1"/>
  <c r="AP346" i="4"/>
  <c r="AR346" i="4" s="1"/>
  <c r="AP342" i="4"/>
  <c r="AR342" i="4" s="1"/>
  <c r="AP338" i="4"/>
  <c r="AR338" i="4" s="1"/>
  <c r="AP334" i="4"/>
  <c r="AR334" i="4" s="1"/>
  <c r="AP330" i="4"/>
  <c r="AR330" i="4" s="1"/>
  <c r="AR365" i="4" l="1"/>
  <c r="AH364" i="4"/>
  <c r="AH324" i="4"/>
  <c r="AH332" i="4"/>
  <c r="AH340" i="4"/>
  <c r="AH348" i="4"/>
  <c r="AH356" i="4"/>
  <c r="AH330" i="4"/>
  <c r="AH338" i="4"/>
  <c r="AH346" i="4"/>
  <c r="AH354" i="4"/>
  <c r="AH362" i="4"/>
  <c r="AH328" i="4"/>
  <c r="AH336" i="4"/>
  <c r="AH344" i="4"/>
  <c r="AH352" i="4"/>
  <c r="AH360" i="4"/>
  <c r="AH326" i="4"/>
  <c r="AH334" i="4"/>
  <c r="AH342" i="4"/>
  <c r="AH350" i="4"/>
  <c r="AH358" i="4"/>
  <c r="AH337" i="4"/>
  <c r="AH345" i="4"/>
  <c r="AH355" i="4"/>
  <c r="AH341" i="4"/>
  <c r="AH351" i="4"/>
  <c r="AH329" i="4"/>
  <c r="AH347" i="4"/>
  <c r="AH333" i="4"/>
  <c r="AH343" i="4"/>
  <c r="AH361" i="4"/>
  <c r="AH339" i="4"/>
  <c r="AH357" i="4"/>
  <c r="AH325" i="4"/>
  <c r="AH335" i="4"/>
  <c r="AH353" i="4"/>
  <c r="AH331" i="4"/>
  <c r="AH349" i="4"/>
  <c r="AH359" i="4"/>
  <c r="AH327" i="4"/>
  <c r="AV365" i="4" l="1"/>
  <c r="AZ366" i="4" s="1"/>
  <c r="B368" i="4" s="1"/>
  <c r="AN365" i="4"/>
  <c r="A366" i="4" s="1"/>
  <c r="AH365" i="4"/>
  <c r="P367" i="4" s="1"/>
  <c r="AH193" i="4" l="1"/>
  <c r="AH179" i="4"/>
  <c r="AG195" i="4" s="1"/>
  <c r="AG117" i="4"/>
  <c r="AH118" i="4" s="1"/>
  <c r="AI193" i="4" l="1"/>
  <c r="B202" i="4" s="1"/>
  <c r="AK193" i="4"/>
  <c r="B204" i="4" s="1"/>
  <c r="AI180" i="4"/>
  <c r="B188" i="4" s="1"/>
  <c r="AJ180" i="4"/>
  <c r="B189" i="4" s="1"/>
  <c r="AJ118" i="4"/>
  <c r="B134" i="4" s="1"/>
  <c r="B133" i="4"/>
  <c r="AJ110" i="4"/>
  <c r="B112" i="4" s="1"/>
  <c r="AM110" i="4" l="1"/>
  <c r="B110" i="4" s="1"/>
  <c r="B601" i="4" l="1"/>
  <c r="AG587" i="4"/>
  <c r="B590" i="4" s="1"/>
  <c r="B246" i="4"/>
  <c r="AH110" i="4"/>
  <c r="B111" i="4" s="1"/>
  <c r="B26" i="4"/>
  <c r="B10" i="8"/>
  <c r="B10" i="7"/>
  <c r="B8" i="4"/>
  <c r="B10" i="10"/>
  <c r="B10" i="11"/>
  <c r="N9" i="1"/>
  <c r="N10" i="8" s="1"/>
  <c r="N10" i="10" l="1"/>
  <c r="N10" i="7"/>
  <c r="N10" i="11"/>
  <c r="N8" i="4"/>
  <c r="W515" i="4"/>
  <c r="Y515" i="4"/>
  <c r="AA515" i="4"/>
  <c r="AC515" i="4"/>
  <c r="T515" i="4"/>
  <c r="Q515" i="4"/>
  <c r="AA460" i="4"/>
  <c r="AP479" i="4" s="1"/>
  <c r="AS479" i="4" s="1"/>
  <c r="AG458" i="4"/>
  <c r="AG459" i="4"/>
  <c r="AH458" i="4"/>
  <c r="AI458" i="4" s="1"/>
  <c r="AH459" i="4"/>
  <c r="AH475" i="4" l="1"/>
  <c r="AH477" i="4"/>
  <c r="AH479" i="4"/>
  <c r="AH481" i="4"/>
  <c r="AH483" i="4"/>
  <c r="AH485" i="4"/>
  <c r="AH487" i="4"/>
  <c r="AH489" i="4"/>
  <c r="AH491" i="4"/>
  <c r="AH493" i="4"/>
  <c r="AH495" i="4"/>
  <c r="AH497" i="4"/>
  <c r="AH499" i="4"/>
  <c r="AH503" i="4"/>
  <c r="AH505" i="4"/>
  <c r="AH507" i="4"/>
  <c r="AH509" i="4"/>
  <c r="AH511" i="4"/>
  <c r="AH474" i="4"/>
  <c r="AH476" i="4"/>
  <c r="AH478" i="4"/>
  <c r="AH480" i="4"/>
  <c r="AH482" i="4"/>
  <c r="AH484" i="4"/>
  <c r="AH486" i="4"/>
  <c r="AH488" i="4"/>
  <c r="AH490" i="4"/>
  <c r="AH492" i="4"/>
  <c r="AH494" i="4"/>
  <c r="AH496" i="4"/>
  <c r="AH498" i="4"/>
  <c r="AH500" i="4"/>
  <c r="AH502" i="4"/>
  <c r="AH504" i="4"/>
  <c r="AH506" i="4"/>
  <c r="AH508" i="4"/>
  <c r="AH510" i="4"/>
  <c r="AH512" i="4"/>
  <c r="AH514" i="4"/>
  <c r="AH501" i="4"/>
  <c r="AH513" i="4"/>
  <c r="AM460" i="4"/>
  <c r="B463" i="4" s="1"/>
  <c r="AH515" i="4" l="1"/>
  <c r="P517" i="4" s="1"/>
  <c r="K460" i="4"/>
  <c r="AP475" i="4" s="1"/>
  <c r="AS475" i="4" s="1"/>
  <c r="O460" i="4"/>
  <c r="S460" i="4"/>
  <c r="W460" i="4"/>
  <c r="O446" i="4"/>
  <c r="AP472" i="4" s="1"/>
  <c r="AS472" i="4" s="1"/>
  <c r="A516" i="4" s="1"/>
  <c r="AG444" i="4"/>
  <c r="AH444" i="4"/>
  <c r="AI444" i="4"/>
  <c r="AG445" i="4"/>
  <c r="AH445" i="4"/>
  <c r="AI445" i="4"/>
  <c r="AP476" i="4" l="1"/>
  <c r="AS476" i="4" s="1"/>
  <c r="AS478" i="4"/>
  <c r="AP478" i="4"/>
  <c r="AP477" i="4"/>
  <c r="AS477" i="4" s="1"/>
  <c r="AJ445" i="4"/>
  <c r="AY445" i="4"/>
  <c r="AJ444" i="4"/>
  <c r="AY444" i="4"/>
  <c r="AI460" i="4"/>
  <c r="B461" i="4" s="1"/>
  <c r="S446" i="4"/>
  <c r="W446" i="4"/>
  <c r="AA446" i="4"/>
  <c r="AJ446" i="4" l="1"/>
  <c r="B447" i="4" s="1"/>
  <c r="AS480" i="4"/>
  <c r="A518" i="4" s="1"/>
  <c r="AX446" i="4"/>
  <c r="AH74" i="4"/>
  <c r="AH75" i="4"/>
  <c r="AJ75" i="4"/>
  <c r="AK75" i="4"/>
  <c r="AL75" i="4"/>
  <c r="AH76" i="4"/>
  <c r="AJ76" i="4"/>
  <c r="AK76" i="4"/>
  <c r="AL76" i="4"/>
  <c r="AH77" i="4"/>
  <c r="AJ77" i="4"/>
  <c r="AK77" i="4"/>
  <c r="AL77" i="4"/>
  <c r="AH78" i="4"/>
  <c r="AJ78" i="4"/>
  <c r="AK78" i="4"/>
  <c r="AL78" i="4"/>
  <c r="AH79" i="4"/>
  <c r="AJ79" i="4"/>
  <c r="AK79" i="4"/>
  <c r="AL79" i="4"/>
  <c r="AH80" i="4"/>
  <c r="AJ80" i="4"/>
  <c r="AK80" i="4"/>
  <c r="AL80" i="4"/>
  <c r="AH81" i="4"/>
  <c r="AJ81" i="4"/>
  <c r="AK81" i="4"/>
  <c r="AL81" i="4"/>
  <c r="AH82" i="4"/>
  <c r="AJ82" i="4"/>
  <c r="AK82" i="4"/>
  <c r="AL82" i="4"/>
  <c r="AH83" i="4"/>
  <c r="AJ83" i="4"/>
  <c r="AK83" i="4"/>
  <c r="AL83" i="4"/>
  <c r="AH84" i="4"/>
  <c r="AJ84" i="4"/>
  <c r="AK84" i="4"/>
  <c r="AL84" i="4"/>
  <c r="AH85" i="4"/>
  <c r="AJ85" i="4"/>
  <c r="AK85" i="4"/>
  <c r="AL85" i="4"/>
  <c r="AH86" i="4"/>
  <c r="AJ86" i="4"/>
  <c r="AK86" i="4"/>
  <c r="AL86" i="4"/>
  <c r="AL73" i="4"/>
  <c r="AK73" i="4"/>
  <c r="AJ73" i="4"/>
  <c r="AJ46" i="4"/>
  <c r="AJ47" i="4"/>
  <c r="AK47" i="4"/>
  <c r="AL47" i="4"/>
  <c r="AJ48" i="4"/>
  <c r="AK48" i="4"/>
  <c r="AL48" i="4"/>
  <c r="AJ49" i="4"/>
  <c r="AK49" i="4"/>
  <c r="AL49" i="4"/>
  <c r="AJ50" i="4"/>
  <c r="AK50" i="4"/>
  <c r="AL50" i="4"/>
  <c r="AL45" i="4"/>
  <c r="AK45" i="4"/>
  <c r="AJ424" i="4" l="1"/>
  <c r="B424" i="4" s="1"/>
  <c r="BE424" i="4"/>
  <c r="B425" i="4" s="1"/>
  <c r="BC424" i="4"/>
  <c r="B437" i="4" s="1"/>
  <c r="AP424" i="4"/>
  <c r="B435" i="4" s="1"/>
  <c r="AI82" i="4"/>
  <c r="AI74" i="4"/>
  <c r="AM85" i="4"/>
  <c r="AI85" i="4"/>
  <c r="AM84" i="4"/>
  <c r="AM77" i="4"/>
  <c r="AI77" i="4"/>
  <c r="AM76" i="4"/>
  <c r="AM73" i="4"/>
  <c r="AM80" i="4"/>
  <c r="AM86" i="4"/>
  <c r="AI84" i="4"/>
  <c r="AM79" i="4"/>
  <c r="AI79" i="4"/>
  <c r="AM78" i="4"/>
  <c r="AI76" i="4"/>
  <c r="AI86" i="4"/>
  <c r="AM81" i="4"/>
  <c r="AI81" i="4"/>
  <c r="AI78" i="4"/>
  <c r="AM83" i="4"/>
  <c r="AI83" i="4"/>
  <c r="AM82" i="4"/>
  <c r="AI80" i="4"/>
  <c r="AM75" i="4"/>
  <c r="AI75" i="4"/>
  <c r="AI87" i="4" l="1"/>
  <c r="B88" i="4" s="1"/>
  <c r="AM87" i="4"/>
  <c r="P88" i="4" s="1"/>
  <c r="AG40" i="4" l="1"/>
  <c r="AN45" i="4" s="1"/>
  <c r="AH46" i="4"/>
  <c r="AH47" i="4"/>
  <c r="AH48" i="4"/>
  <c r="AH49" i="4"/>
  <c r="AH50" i="4"/>
  <c r="AM45" i="4" l="1"/>
  <c r="AN49" i="4"/>
  <c r="AN46" i="4"/>
  <c r="AN50" i="4"/>
  <c r="AN47" i="4"/>
  <c r="AN48" i="4"/>
  <c r="AM46" i="4"/>
  <c r="AI45" i="4"/>
  <c r="AM47" i="4"/>
  <c r="AG50" i="4"/>
  <c r="B54" i="4" s="1"/>
  <c r="AI50" i="4"/>
  <c r="AM49" i="4"/>
  <c r="AM50" i="4"/>
  <c r="AM48" i="4"/>
  <c r="AI46" i="4"/>
  <c r="AI47" i="4"/>
  <c r="AI48" i="4"/>
  <c r="AI49" i="4"/>
  <c r="AB365" i="4"/>
  <c r="Y365" i="4"/>
  <c r="U365" i="4"/>
  <c r="AA309" i="4"/>
  <c r="AM51" i="4" l="1"/>
  <c r="B58" i="4" s="1"/>
  <c r="AN51" i="4"/>
  <c r="A59" i="4" s="1"/>
  <c r="AI51" i="4"/>
  <c r="B57" i="4" s="1"/>
  <c r="H309" i="4"/>
  <c r="AG169" i="4"/>
  <c r="B172" i="4" s="1"/>
  <c r="AB87" i="4"/>
  <c r="Y87" i="4"/>
  <c r="V87" i="4"/>
  <c r="R87" i="4"/>
  <c r="N87" i="4"/>
  <c r="N51" i="4"/>
  <c r="AU73" i="4" s="1"/>
  <c r="AB51" i="4"/>
  <c r="Y51" i="4"/>
  <c r="AX75" i="4"/>
  <c r="R51" i="4"/>
  <c r="AX76" i="4" l="1"/>
  <c r="AU76" i="4"/>
  <c r="AX77" i="4"/>
  <c r="AU77" i="4"/>
  <c r="AX74" i="4"/>
  <c r="AU74" i="4"/>
  <c r="AX78" i="4" l="1"/>
  <c r="B90" i="4" s="1"/>
</calcChain>
</file>

<file path=xl/sharedStrings.xml><?xml version="1.0" encoding="utf-8"?>
<sst xmlns="http://schemas.openxmlformats.org/spreadsheetml/2006/main" count="1250" uniqueCount="636">
  <si>
    <t>Índice</t>
  </si>
  <si>
    <t>Presentación</t>
  </si>
  <si>
    <t>Informantes</t>
  </si>
  <si>
    <t>Participantes y comentarios</t>
  </si>
  <si>
    <t>Glosario</t>
  </si>
  <si>
    <t>CONFIDENCIALIDAD</t>
  </si>
  <si>
    <t>OBLIGATORIEDAD</t>
  </si>
  <si>
    <t>DERECHOS DE LOS INFORMANTES DEL SISTEMA</t>
  </si>
  <si>
    <t>De conformidad con lo previsto por la Ley del Sistema Nacional de Información Estadística y Geográfica, los informantes del Sistema tendrán el derecho de solicitar al Instituto Nacional de Estadística y Geografía que sean rectificados los datos que les conciernan, para lo cual deberán demostrar que son inexactos, incompletos o equívocos.</t>
  </si>
  <si>
    <t>Los subsistemas son los siguientes:</t>
  </si>
  <si>
    <t>El INEGI pondrá a disposición de la sociedad la información de este proyecto de forma gratuita a través del Servicio Público de Información, además de poder consultarse y descargarse de forma electrónica en el portal del Instituto.</t>
  </si>
  <si>
    <t>1) Entrega electrónica:</t>
  </si>
  <si>
    <t>2) Entrega física:</t>
  </si>
  <si>
    <t>Nombre:</t>
  </si>
  <si>
    <t>Correo electrónico:</t>
  </si>
  <si>
    <t>Teléfono:</t>
  </si>
  <si>
    <t>Nombre completo:</t>
  </si>
  <si>
    <t>Cargo:</t>
  </si>
  <si>
    <t>FIRMA</t>
  </si>
  <si>
    <t>Área o unidad orgánica de adscripción:</t>
  </si>
  <si>
    <t>OBSERVACIONES:</t>
  </si>
  <si>
    <t>1.-</t>
  </si>
  <si>
    <t>Seleccione con una "X" un solo código.</t>
  </si>
  <si>
    <t>1. Sí</t>
  </si>
  <si>
    <t>2. No</t>
  </si>
  <si>
    <t>9. No se sabe</t>
  </si>
  <si>
    <t>2.-</t>
  </si>
  <si>
    <t>Temas</t>
  </si>
  <si>
    <t>1.</t>
  </si>
  <si>
    <t>2.</t>
  </si>
  <si>
    <t>3.</t>
  </si>
  <si>
    <t>4.</t>
  </si>
  <si>
    <t>5.</t>
  </si>
  <si>
    <t>6.</t>
  </si>
  <si>
    <t>7.</t>
  </si>
  <si>
    <t>8.</t>
  </si>
  <si>
    <t>9.</t>
  </si>
  <si>
    <t>10.</t>
  </si>
  <si>
    <t>11.</t>
  </si>
  <si>
    <t>12.</t>
  </si>
  <si>
    <t>13.</t>
  </si>
  <si>
    <t>14.</t>
  </si>
  <si>
    <t>Elaboración de programas o instrumentos de protección civil</t>
  </si>
  <si>
    <t>Identificación y análisis de riesgos</t>
  </si>
  <si>
    <t>Mapas de riesgos y sistemas de alerta temprana</t>
  </si>
  <si>
    <t>Prevención y combate de incendios, y manejo de extintores</t>
  </si>
  <si>
    <t>Medidas de seguridad y autoprotección civil</t>
  </si>
  <si>
    <t>Simulacros</t>
  </si>
  <si>
    <t>Formación de brigadas de protección civil</t>
  </si>
  <si>
    <t>Señalética de protección civil</t>
  </si>
  <si>
    <t>Primeros auxilios</t>
  </si>
  <si>
    <t>Evacuación, búsqueda y rescate</t>
  </si>
  <si>
    <t>Manejo de crisis</t>
  </si>
  <si>
    <t>Marco regulatorio sobre protección civil</t>
  </si>
  <si>
    <r>
      <t xml:space="preserve">Básico - Sistema Nacional de Protección Civil </t>
    </r>
    <r>
      <rPr>
        <i/>
        <sz val="8"/>
        <color theme="1"/>
        <rFont val="Arial"/>
        <family val="2"/>
      </rPr>
      <t>(SINAPROC)</t>
    </r>
  </si>
  <si>
    <t>S</t>
  </si>
  <si>
    <t>Total</t>
  </si>
  <si>
    <t>Hombres</t>
  </si>
  <si>
    <t>Mujeres</t>
  </si>
  <si>
    <t>Preguntas y/o secciones integradas</t>
  </si>
  <si>
    <t>1)</t>
  </si>
  <si>
    <t>2)</t>
  </si>
  <si>
    <t>3)</t>
  </si>
  <si>
    <t>4)</t>
  </si>
  <si>
    <t>5)</t>
  </si>
  <si>
    <t>6)</t>
  </si>
  <si>
    <t>CNGSPSPE 2020</t>
  </si>
  <si>
    <t>Se refiere a las siglas con las que se identifica al Censo Nacional de Gobierno, Seguridad Pública y Sistema Penitenciario Estatales 2020.</t>
  </si>
  <si>
    <t>Atención de emergencias</t>
  </si>
  <si>
    <t>Se refiere a las acciones que deben tomarse inmediatamente antes, durante y después de un desastre con el fin de minimizar la pérdida de vidas humanas, procurar su seguridad, sus bienes y la planta productiva, así como preservar los servicios públicos y el medio ambiente, sin olvidar la atención prioritaria y apoyo a los damnificados.</t>
  </si>
  <si>
    <t>Atlas de riesgos</t>
  </si>
  <si>
    <t>Cambio climático</t>
  </si>
  <si>
    <t>Se refiere a la variación del clima atribuido directa o indirectamente a la actividad humana, que altera la composición de la atmósfera global y se suma a la variabilidad natural del clima observada durante períodos comparables.</t>
  </si>
  <si>
    <t>Contingencia</t>
  </si>
  <si>
    <t>Damnificado</t>
  </si>
  <si>
    <t>Declaratoria de desastre natural</t>
  </si>
  <si>
    <t>Declaratoria de emergencia</t>
  </si>
  <si>
    <t>Desaparecidos</t>
  </si>
  <si>
    <t>Desastre</t>
  </si>
  <si>
    <t>Efecto invernadero</t>
  </si>
  <si>
    <t>Emergencia</t>
  </si>
  <si>
    <t>Se refiere a la situación anormal que puede causar un daño a la sociedad y propiciar un riesgo excesivo para la seguridad e integridad de la población en general, generada o asociada con la inminencia, alta probabilidad o presencia de un agente perturbador.</t>
  </si>
  <si>
    <t>Emisiones</t>
  </si>
  <si>
    <t>Se refiere a la liberación a la atmósfera de gases de efecto invernadero y/o sus precursores y aerosoles en la atmósfera, incluyendo, en su caso, compuestos de efecto invernadero, en una zona y un periodo de tiempo específicos.</t>
  </si>
  <si>
    <t>Evacuado</t>
  </si>
  <si>
    <t>Fondo de Desastres Naturales</t>
  </si>
  <si>
    <t>Gases de efecto invernadero</t>
  </si>
  <si>
    <t>Se refiere a aquellos componentes gaseosos de la atmósfera, tanto naturales como antropógenos, que absorben y emiten radiación infrarroja. Estarán comprendidos los siguientes: 1) bióxido de carbono; 2) metano; 3) óxido nitroso; 4) carbono negro u hollín; 5) clorofluorocarbonos; 6) hidroclorofluorocarbonos; 7) hidrofluorocarbonos; 8) perfluorocarbonos; 9) hexafluoruro de azufre; 10) trifluoruro de nitrógeno; 11) éteres halogenados; 12) halocarburos; 13) mezclas de los anteriores, y 14) todos aquellos gases y compuestos de efecto invernadero que se determinen como tales.</t>
  </si>
  <si>
    <t>Heridos</t>
  </si>
  <si>
    <t>Informante básico</t>
  </si>
  <si>
    <t>Informante complementario 1</t>
  </si>
  <si>
    <t>Informante complementario 2</t>
  </si>
  <si>
    <t>Mitigación del cambio climático</t>
  </si>
  <si>
    <t>Se refiere a las actividades realizadas por el hombre para reducir las emisiones de gases de efecto invernadero producto de las actividades antropogénicas, fomentando los sumideros que capturan bióxido de carbono y otros gases de efecto invernadero de la atmósfera.</t>
  </si>
  <si>
    <t>Plan de Emergencia o de Contingencia</t>
  </si>
  <si>
    <t>Se refiere a la función del subprograma de auxilio e instrumento principal de que disponen los centros nacional, estatal o municipal de operaciones para dar una respuesta oportuna, adecuada y coordinada a una situación de emergencia. Consiste en la organización de las acciones, personas, servicios y recursos disponibles para la atención del desastre, con base en la evaluación de riesgos, disponibilidad de recursos materiales y humanos, preparación de la comunidad, capacidad de respuesta local e internacional, etcétera.</t>
  </si>
  <si>
    <t>Plan o Programa de Protección Civil</t>
  </si>
  <si>
    <t>Plan DN-III</t>
  </si>
  <si>
    <t>Plan Marina</t>
  </si>
  <si>
    <t>Se refiere al plan que tiene como misión auxiliar a la población civil por conducto de la Secretaría de Marina, en casos y zonas de emergencia o desastre, en coordinación con otras autoridades.</t>
  </si>
  <si>
    <t>Población afectada</t>
  </si>
  <si>
    <t>Protección Civil</t>
  </si>
  <si>
    <t>Riesgo</t>
  </si>
  <si>
    <t>Se refiere a la probabilidad de que se produzca un daño, originado por un fenómeno perturbador.</t>
  </si>
  <si>
    <t>Simulacro</t>
  </si>
  <si>
    <t>Se refiere a la representación mediante simulación de las acciones de respuesta previamente planeadas con el fin de observar, probar y corregir una respuesta eficaz ante posibles situaciones reales de emergencia o desastre. Implica el montaje de un escenario en terreno específico, diseñado a partir de la identificación y análisis de riesgos y la vulnerabilidad de los sistemas afectables.</t>
  </si>
  <si>
    <t>Siniestro</t>
  </si>
  <si>
    <t>Se refiere a la situación crítica y dañina generada por la incidencia de uno o más fenómenos perturbadores en un inmueble o instalación, afectando a su población y equipo, con posible afectación a instalaciones circundantes.</t>
  </si>
  <si>
    <t>Sistema Nacional de Cambio Climático (SINACC)</t>
  </si>
  <si>
    <t>Tiempo de respuesta de las autoridades</t>
  </si>
  <si>
    <t>Víctimas mortales</t>
  </si>
  <si>
    <t>Se refiere a las personas que pierden la vida por el impacto de cualquier tipo de agente perturbador en una comunidad.</t>
  </si>
  <si>
    <t>III.2 Acciones de prevención</t>
  </si>
  <si>
    <r>
      <t xml:space="preserve">1.- </t>
    </r>
    <r>
      <rPr>
        <b/>
        <i/>
        <sz val="8"/>
        <color theme="1"/>
        <rFont val="Arial"/>
        <family val="2"/>
      </rPr>
      <t xml:space="preserve">Atención de emergencias: </t>
    </r>
    <r>
      <rPr>
        <i/>
        <sz val="8"/>
        <color theme="1"/>
        <rFont val="Arial"/>
        <family val="2"/>
      </rPr>
      <t>se refiere a las acciones que deben tomarse inmediatamente antes, durante y después de un desastre con el fin de minimizar la pérdida de vidas humanas, procurar su seguridad, sus bienes y la planta productiva, así como preservar los servicios públicos y el medio ambiente, sin olvidar la atención prioritaria y apoyo a los damnificados.</t>
    </r>
  </si>
  <si>
    <r>
      <t xml:space="preserve">6.- </t>
    </r>
    <r>
      <rPr>
        <b/>
        <i/>
        <sz val="8"/>
        <color theme="1"/>
        <rFont val="Arial"/>
        <family val="2"/>
      </rPr>
      <t>Recuperación y reconstrucción:</t>
    </r>
    <r>
      <rPr>
        <i/>
        <sz val="8"/>
        <color theme="1"/>
        <rFont val="Arial"/>
        <family val="2"/>
      </rPr>
      <t xml:space="preserve"> se refiere a las acciones orientadas al restablecimiento y vuelta a la normalidad del sistema afectado (población y entorno). Esta etapa incluye la reconstrucción y mejoramiento de infraestructura y servicios dañados o destruidos.</t>
    </r>
  </si>
  <si>
    <t>3.-</t>
  </si>
  <si>
    <t>Plan o programa</t>
  </si>
  <si>
    <t>Objetivos</t>
  </si>
  <si>
    <t>Metas</t>
  </si>
  <si>
    <t>Indicadores</t>
  </si>
  <si>
    <t>Líneas de acción para la prevención de desastres</t>
  </si>
  <si>
    <t>Seleccione con una "X" el o los códigos que correspondan.</t>
  </si>
  <si>
    <t>2. Análisis de desastres o emergencias</t>
  </si>
  <si>
    <t>3. Tratamiento y/o reducción de desastres o emergencias</t>
  </si>
  <si>
    <t>4. Evaluación del programa</t>
  </si>
  <si>
    <t>5. Vinculación con otras áreas del Gobierno</t>
  </si>
  <si>
    <t>6. Unidades de protección civil en las instituciones del Gobierno</t>
  </si>
  <si>
    <t>7. Esquemas de formación y capacitación a servidores públicos</t>
  </si>
  <si>
    <t>8. Esquemas de formación y capacitación a ciudadanos</t>
  </si>
  <si>
    <t>9. Mecanismos de comunicación permanentes con la sociedad</t>
  </si>
  <si>
    <t>10. Mecanismos de comunicación con la sociedad ante desastres o emergencias</t>
  </si>
  <si>
    <t>11. Medidas de seguridad para asentamientos humanos establecidos en zonas de riesgo</t>
  </si>
  <si>
    <t>12. Pronóstico de escenarios relacionados con el cambio climático</t>
  </si>
  <si>
    <t>99. No se sabe</t>
  </si>
  <si>
    <t>4.-</t>
  </si>
  <si>
    <t>2. Total de reuniones extraordinarias celebradas durante el año 2019</t>
  </si>
  <si>
    <t>5.-</t>
  </si>
  <si>
    <t xml:space="preserve">Indique las acciones previstas actualmente en el Atlas de Riesgos de su entidad federativa. </t>
  </si>
  <si>
    <t>1. Establecer políticas y estrategias de prevención</t>
  </si>
  <si>
    <t>2. Detección de zonas de riesgo en el territorio de la entidad federativa</t>
  </si>
  <si>
    <t>3. Medidas de seguridad para asentamientos humanos establecidos en zonas de riesgo</t>
  </si>
  <si>
    <t>4. Mejorar la toma de decisiones en relación con planes de desarrollo urbano</t>
  </si>
  <si>
    <t>5. Evaluar pérdidas humanas y materiales, tanto para eventos simulados como inmediatamente después de ocurrido un fenómeno natural o antropogénico</t>
  </si>
  <si>
    <t>6. Atender las necesidades de una emergencia derivadas de la ocurrencia de un fenómeno natural o antropogénico, es decir, estimar los recursos que deberían ser destinados a la zona afectada</t>
  </si>
  <si>
    <t>7. Contribuir a la cultura de la autoprotección a través de la orientación y concientización de la población sobre riesgo</t>
  </si>
  <si>
    <t>8. Mejorar la calidad en la contratación de seguros de la infraestructura pública, tal como escuelas, hospitales, vías de comunicación, etc., ante la acción de fenómenos naturales o antropogénicos</t>
  </si>
  <si>
    <t>9. Establecimiento de acuerdos de colaboración con otras autoridades</t>
  </si>
  <si>
    <t>10. Aplicación de criterios y métodos uniformes en la evaluación de peligros, vulnerabilidad y/o riesgos para distintos fenómenos perturbadores</t>
  </si>
  <si>
    <t>1. Identificación y análisis de riesgos</t>
  </si>
  <si>
    <t>2. Mitigación y prevención de riesgos</t>
  </si>
  <si>
    <t>3. Atención de emergencias</t>
  </si>
  <si>
    <t>4. Recuperación y reconstrucción</t>
  </si>
  <si>
    <t>5. Evaluación del impacto e incorporación de la experiencia</t>
  </si>
  <si>
    <t>7. No se cuenta con ciclo de prevención de riesgos</t>
  </si>
  <si>
    <t>1. Realizar cursos de capacitación sobre identificación y análisis de riesgos</t>
  </si>
  <si>
    <t>2. Revisiones periódicas de instalaciones sanitarias y eléctricas</t>
  </si>
  <si>
    <t>3. Invitaciones a los municipios para participar en las sesiones del Consejo Estatal de Protección Civil</t>
  </si>
  <si>
    <t>4. Fomento de la cultura de protección civil</t>
  </si>
  <si>
    <t>5. Elaboración de mapas de riesgos</t>
  </si>
  <si>
    <t>6.-</t>
  </si>
  <si>
    <t xml:space="preserve">Indique las acciones adoptadas en su entidad federativa para fomentar entre sus habitantes la cultura de la autoprotección civil. </t>
  </si>
  <si>
    <t>1. Mecanismos de alerta temprana</t>
  </si>
  <si>
    <t>3. Impartición de cursos de prevención</t>
  </si>
  <si>
    <r>
      <t xml:space="preserve">4. Coordinación de programas educativos preventivos </t>
    </r>
    <r>
      <rPr>
        <i/>
        <sz val="8"/>
        <color theme="1"/>
        <rFont val="Arial"/>
        <family val="2"/>
      </rPr>
      <t>(capacitación de estudiantes para la evaluación de daños en viviendas)</t>
    </r>
  </si>
  <si>
    <t>5. Seguridad civil ciudadana en protección civil</t>
  </si>
  <si>
    <t>7. Concientización sobre los usos del suelo</t>
  </si>
  <si>
    <t>8. Mesas sectoriales de información y pláticas sobre concientización</t>
  </si>
  <si>
    <t>9. Autoprotección y protección corporativa</t>
  </si>
  <si>
    <t>10. Definir zonas de expansión urbana</t>
  </si>
  <si>
    <r>
      <t xml:space="preserve">6. Elaboración de mapas de riesgo </t>
    </r>
    <r>
      <rPr>
        <i/>
        <sz val="8"/>
        <color theme="1"/>
        <rFont val="Arial"/>
        <family val="2"/>
      </rPr>
      <t>(amenazas y capacitación sobre vulnerabilidad)</t>
    </r>
  </si>
  <si>
    <t>III.3 Fenómenos perturbadores</t>
  </si>
  <si>
    <t>2. Desastres</t>
  </si>
  <si>
    <t>Fenómenos perturbadores</t>
  </si>
  <si>
    <t>Código</t>
  </si>
  <si>
    <t>Tipos de siniestros, desastres y emergencias</t>
  </si>
  <si>
    <t>Astronómicos</t>
  </si>
  <si>
    <t>1.2</t>
  </si>
  <si>
    <t>1.3</t>
  </si>
  <si>
    <t>2.1</t>
  </si>
  <si>
    <t>2.2</t>
  </si>
  <si>
    <t>2.3</t>
  </si>
  <si>
    <t>2.4</t>
  </si>
  <si>
    <t>2.5</t>
  </si>
  <si>
    <t>2.6</t>
  </si>
  <si>
    <t>2.7</t>
  </si>
  <si>
    <t>2.8</t>
  </si>
  <si>
    <t>2.9</t>
  </si>
  <si>
    <t>2.10</t>
  </si>
  <si>
    <t>2.11</t>
  </si>
  <si>
    <t>Tormentas magnéticas</t>
  </si>
  <si>
    <t>Impacto de meteoritos</t>
  </si>
  <si>
    <t>Otros fenómenos astronómicos</t>
  </si>
  <si>
    <t>Sismos</t>
  </si>
  <si>
    <t>Erupciones volcánicas</t>
  </si>
  <si>
    <t>Tsunamis</t>
  </si>
  <si>
    <t>Inestabilidad de laderas</t>
  </si>
  <si>
    <t>Flujos</t>
  </si>
  <si>
    <t>Caídos o derrumbes</t>
  </si>
  <si>
    <t>Hundimientos</t>
  </si>
  <si>
    <t>Subsidencia</t>
  </si>
  <si>
    <t>Agrietamientos</t>
  </si>
  <si>
    <t>Aluviones</t>
  </si>
  <si>
    <t>Otros fenómenos geológicos</t>
  </si>
  <si>
    <t>Geológicos</t>
  </si>
  <si>
    <t>3.1</t>
  </si>
  <si>
    <t>Huracanes</t>
  </si>
  <si>
    <t>3.2</t>
  </si>
  <si>
    <t>Ciclones tropicales</t>
  </si>
  <si>
    <t>3.3</t>
  </si>
  <si>
    <t>Lluvias extremas</t>
  </si>
  <si>
    <t>3.4</t>
  </si>
  <si>
    <t>Inundaciones pluviales, fluviales, costeras y lacustres</t>
  </si>
  <si>
    <t>3.5</t>
  </si>
  <si>
    <t>Tormentas de nieve, granizo, polvo y electricidad</t>
  </si>
  <si>
    <t>3.6</t>
  </si>
  <si>
    <t>Heladas</t>
  </si>
  <si>
    <t>3.7</t>
  </si>
  <si>
    <t>Sequías</t>
  </si>
  <si>
    <t>3.8</t>
  </si>
  <si>
    <t>Ondas cálidas y gélidas</t>
  </si>
  <si>
    <t>3.9</t>
  </si>
  <si>
    <t>Tornados</t>
  </si>
  <si>
    <t>3.10</t>
  </si>
  <si>
    <t>Otros fenómenos hidrometeorológicos</t>
  </si>
  <si>
    <t>Hidrometeorológicos</t>
  </si>
  <si>
    <t>4.1</t>
  </si>
  <si>
    <t>Incendios de todo tipo</t>
  </si>
  <si>
    <t>4.2</t>
  </si>
  <si>
    <t>Explosiones</t>
  </si>
  <si>
    <t>4.3</t>
  </si>
  <si>
    <t>Fugas tóxicas</t>
  </si>
  <si>
    <t>4.4</t>
  </si>
  <si>
    <t>Radiaciones</t>
  </si>
  <si>
    <t>4.5</t>
  </si>
  <si>
    <t>Derrames</t>
  </si>
  <si>
    <t>4.6</t>
  </si>
  <si>
    <t>Otros fenómenos químico-tecnológicos</t>
  </si>
  <si>
    <t>Químico-tecnológicos</t>
  </si>
  <si>
    <t>5.1</t>
  </si>
  <si>
    <t>Epidemias</t>
  </si>
  <si>
    <t>5.2</t>
  </si>
  <si>
    <t>Plagas</t>
  </si>
  <si>
    <t>5.3</t>
  </si>
  <si>
    <t>Contaminación del aire, agua, suelo y alimentos</t>
  </si>
  <si>
    <t>5.4</t>
  </si>
  <si>
    <t>Otros fenómenos sanitario-ecológicos</t>
  </si>
  <si>
    <t>6.1</t>
  </si>
  <si>
    <t>Demostraciones de inconformidad social</t>
  </si>
  <si>
    <t>6.2</t>
  </si>
  <si>
    <t>Concentración masiva de población</t>
  </si>
  <si>
    <t>6.3</t>
  </si>
  <si>
    <t>Terrorismo</t>
  </si>
  <si>
    <t>6.4</t>
  </si>
  <si>
    <t>Sabotaje</t>
  </si>
  <si>
    <t>6.5</t>
  </si>
  <si>
    <t>Vandalismo</t>
  </si>
  <si>
    <t>6.6</t>
  </si>
  <si>
    <t>Accidentes aéreos, marítimos o terrestres</t>
  </si>
  <si>
    <t>6.7</t>
  </si>
  <si>
    <t>Interrupción o afectación de los servicios básicos o de infraestructura estratégica</t>
  </si>
  <si>
    <t>6.8</t>
  </si>
  <si>
    <t>Otros fenómenos socio-organizativos</t>
  </si>
  <si>
    <t>Sanitario-ecológicos</t>
  </si>
  <si>
    <t>Socio-organizativos</t>
  </si>
  <si>
    <t>7.1</t>
  </si>
  <si>
    <t>Autoridad que los atendió</t>
  </si>
  <si>
    <t>Municipal o de las demarcaciones territoriales de la Ciudad de México</t>
  </si>
  <si>
    <t>Estatal o de la Ciudad de México</t>
  </si>
  <si>
    <t>Federal</t>
  </si>
  <si>
    <t>1.1</t>
  </si>
  <si>
    <r>
      <t xml:space="preserve">Forma de aviso
</t>
    </r>
    <r>
      <rPr>
        <i/>
        <sz val="8"/>
        <color theme="1"/>
        <rFont val="Arial"/>
        <family val="2"/>
      </rPr>
      <t>(ver catálogo)</t>
    </r>
  </si>
  <si>
    <r>
      <t xml:space="preserve">Tiempo de respuesta máxima por parte de las autoridades
</t>
    </r>
    <r>
      <rPr>
        <i/>
        <sz val="8"/>
        <color theme="1"/>
        <rFont val="Arial"/>
        <family val="2"/>
      </rPr>
      <t>(días naturales)</t>
    </r>
  </si>
  <si>
    <t>Medios Impresos</t>
  </si>
  <si>
    <t>Aviso en oficinas de la Administración Pública de la entidad federativa</t>
  </si>
  <si>
    <t>Avisos casa por casa</t>
  </si>
  <si>
    <t>Avisos por medio de mensajes SMS u otro vía teléfono celular</t>
  </si>
  <si>
    <t>Otras</t>
  </si>
  <si>
    <t>No se sabe</t>
  </si>
  <si>
    <t>Sexo</t>
  </si>
  <si>
    <t>Condición de edad</t>
  </si>
  <si>
    <t>Mayores de edad</t>
  </si>
  <si>
    <t>Menores de edad</t>
  </si>
  <si>
    <t>Edad no identificada</t>
  </si>
  <si>
    <t>Evacuados</t>
  </si>
  <si>
    <t>Damnificados</t>
  </si>
  <si>
    <t>8.-</t>
  </si>
  <si>
    <t>9.-</t>
  </si>
  <si>
    <t>10.-</t>
  </si>
  <si>
    <t>11.-</t>
  </si>
  <si>
    <t>III.4 Cambio climático</t>
  </si>
  <si>
    <r>
      <t xml:space="preserve">1.- </t>
    </r>
    <r>
      <rPr>
        <b/>
        <i/>
        <sz val="8"/>
        <color theme="1"/>
        <rFont val="Arial"/>
        <family val="2"/>
      </rPr>
      <t>Cambio climático:</t>
    </r>
    <r>
      <rPr>
        <i/>
        <sz val="8"/>
        <color theme="1"/>
        <rFont val="Arial"/>
        <family val="2"/>
      </rPr>
      <t xml:space="preserve"> se refiere a la variación del clima atribuido directa o indirectamente a la actividad humana, que altera la composición de la atmósfera global y se suma a la variabilidad natural del clima observada durante períodos comparables.</t>
    </r>
  </si>
  <si>
    <r>
      <t xml:space="preserve">3.- </t>
    </r>
    <r>
      <rPr>
        <b/>
        <i/>
        <sz val="8"/>
        <color theme="1"/>
        <rFont val="Arial"/>
        <family val="2"/>
      </rPr>
      <t>Mitigación del cambio climático:</t>
    </r>
    <r>
      <rPr>
        <i/>
        <sz val="8"/>
        <color theme="1"/>
        <rFont val="Arial"/>
        <family val="2"/>
      </rPr>
      <t xml:space="preserve"> se refiere a las actividades realizadas por el hombre para reducir las emisiones de gases de efecto invernadero producto de las actividades antropogénicas, fomentando los sumideros que capturan bióxido de carbono y otros gases de efecto invernadero de la atmósfera.</t>
    </r>
  </si>
  <si>
    <t>12.-</t>
  </si>
  <si>
    <t>1. Plan de Acción Climática Estatal</t>
  </si>
  <si>
    <t>2. Programas de reforestación</t>
  </si>
  <si>
    <t>3. Regulación en el manejo y transporte de residuos sólidos</t>
  </si>
  <si>
    <t>4. Cuidado y ahorro del agua</t>
  </si>
  <si>
    <t>5. Establecer el Programa de Contingencia Ambiental en términos de tránsito vehicular e intensidad industrial</t>
  </si>
  <si>
    <t>6. Regulación del consumo de energía eléctrica</t>
  </si>
  <si>
    <t>7. Reestructuración, conservación y aprovechamiento de recursos naturales</t>
  </si>
  <si>
    <t>8. Promover proyectos municipales de desarrollo sustentable</t>
  </si>
  <si>
    <t xml:space="preserve">9. Divulgación y fomento en campañas de reciclaje </t>
  </si>
  <si>
    <t>10. Campañas de separación de residuos</t>
  </si>
  <si>
    <t>11. Energías renovables y biocombustibles</t>
  </si>
  <si>
    <t>13. En la entidad federativa no se realizan acciones para atender el tema de cambio climático y mitigación de emisiones de gases de efecto invernadero</t>
  </si>
  <si>
    <r>
      <t xml:space="preserve">12. Otras </t>
    </r>
    <r>
      <rPr>
        <i/>
        <sz val="8"/>
        <color theme="1"/>
        <rFont val="Arial"/>
        <family val="2"/>
      </rPr>
      <t>(especifique)</t>
    </r>
  </si>
  <si>
    <t>13.-</t>
  </si>
  <si>
    <t>CENSO NACIONAL DE GOBIERNO, SEGURIDAD PÚBLICA Y 
SISTEMA PENITENCIARIO ESTATALES 2020</t>
  </si>
  <si>
    <r>
      <t xml:space="preserve">6. Otras </t>
    </r>
    <r>
      <rPr>
        <i/>
        <sz val="8"/>
        <color theme="1"/>
        <rFont val="Arial"/>
        <family val="2"/>
      </rPr>
      <t xml:space="preserve">(especifique) </t>
    </r>
  </si>
  <si>
    <r>
      <t xml:space="preserve">Avisos por medio de redes sociales </t>
    </r>
    <r>
      <rPr>
        <i/>
        <sz val="8"/>
        <color theme="1"/>
        <rFont val="Arial"/>
        <family val="2"/>
      </rPr>
      <t>(Facebook, Twitter, Youtube, blog, etc.)</t>
    </r>
  </si>
  <si>
    <r>
      <t>Medios masivos de comunicación</t>
    </r>
    <r>
      <rPr>
        <i/>
        <sz val="8"/>
        <color theme="1"/>
        <rFont val="Arial"/>
        <family val="2"/>
      </rPr>
      <t xml:space="preserve"> (spots de radio y televisión)</t>
    </r>
  </si>
  <si>
    <r>
      <t xml:space="preserve">1. Identificación de zonas propensas a desastres o emergencias </t>
    </r>
    <r>
      <rPr>
        <i/>
        <sz val="8"/>
        <color theme="1"/>
        <rFont val="Arial"/>
        <family val="2"/>
      </rPr>
      <t>(atlas de riesgos)</t>
    </r>
  </si>
  <si>
    <t>Comentarios generales sobre las preguntas de la sección</t>
  </si>
  <si>
    <t>Glosario de la subsección:</t>
  </si>
  <si>
    <r>
      <t xml:space="preserve">Conforme a lo dispuesto por el Artículo 37, párrafo primero de la </t>
    </r>
    <r>
      <rPr>
        <b/>
        <sz val="9"/>
        <color theme="0"/>
        <rFont val="Arial"/>
        <family val="2"/>
      </rPr>
      <t>Ley del Sistema Nacional de Información Estadística y Geográfica</t>
    </r>
    <r>
      <rPr>
        <sz val="9"/>
        <color theme="0"/>
        <rFont val="Arial"/>
        <family val="2"/>
      </rPr>
      <t>: "Los datos que proporcionen para fines estadísticos los Informantes del Sistema a las Unidades en términos de la presente Ley, serán estrictamente confidenciales y bajo ninguna circunstancia podrán utilizarse para otro fin que no sea el estadístico."</t>
    </r>
  </si>
  <si>
    <r>
      <t xml:space="preserve">Conforme a lo dispuesto por el </t>
    </r>
    <r>
      <rPr>
        <b/>
        <sz val="9"/>
        <color theme="0"/>
        <rFont val="Arial"/>
        <family val="2"/>
      </rPr>
      <t>Artículo 45</t>
    </r>
    <r>
      <rPr>
        <sz val="9"/>
        <color theme="0"/>
        <rFont val="Arial"/>
        <family val="2"/>
      </rPr>
      <t>, párrafo primero de la</t>
    </r>
    <r>
      <rPr>
        <b/>
        <sz val="9"/>
        <color theme="0"/>
        <rFont val="Arial"/>
        <family val="2"/>
      </rPr>
      <t xml:space="preserve"> Ley del Sistema Nacional de Información Estadística y Geográfica: </t>
    </r>
    <r>
      <rPr>
        <sz val="9"/>
        <color theme="0"/>
        <rFont val="Arial"/>
        <family val="2"/>
      </rPr>
      <t xml:space="preserve">"Los Informantes del Sistema estarán obligados a proporcionar, con veracidad y oportunidad, los datos e informes que les soliciten las autoridades competentes para fines estadísticos, censales y geográficos, y prestarán apoyo a las mismas", así como lo señalado por el </t>
    </r>
    <r>
      <rPr>
        <b/>
        <sz val="9"/>
        <color theme="0"/>
        <rFont val="Arial"/>
        <family val="2"/>
      </rPr>
      <t>Artículo 46</t>
    </r>
    <r>
      <rPr>
        <sz val="9"/>
        <color theme="0"/>
        <rFont val="Arial"/>
        <family val="2"/>
      </rPr>
      <t xml:space="preserve"> de la misma: "[...] Los servidores públicos de la Federación, de las entidades federativas, de los municipios y de las demarcaciones territoriales de la Ciudad de México, tendrán la obligación de proporcionar la información básica que hubieren obtenido en el ejercicio de sus funciones y sirva para generar Información de Interés Nacional, que les solicite el Instituto [...]"</t>
    </r>
  </si>
  <si>
    <r>
      <t xml:space="preserve">El </t>
    </r>
    <r>
      <rPr>
        <b/>
        <sz val="9"/>
        <color theme="1"/>
        <rFont val="Arial"/>
        <family val="2"/>
      </rPr>
      <t xml:space="preserve">Instituto Nacional de Estadística y Geografía (INEGI) </t>
    </r>
    <r>
      <rPr>
        <sz val="9"/>
        <color theme="1"/>
        <rFont val="Arial"/>
        <family val="2"/>
      </rPr>
      <t xml:space="preserve">presenta el instrumento de captación del </t>
    </r>
    <r>
      <rPr>
        <b/>
        <sz val="9"/>
        <color theme="1"/>
        <rFont val="Arial"/>
        <family val="2"/>
      </rPr>
      <t xml:space="preserve">Censo Nacional de Gobierno, Seguridad Pública y Sistema Penitenciario Estatales (CNGSPSPE) 2020 </t>
    </r>
    <r>
      <rPr>
        <sz val="9"/>
        <color theme="1"/>
        <rFont val="Arial"/>
        <family val="2"/>
      </rPr>
      <t xml:space="preserve">como respuesta a su responsabilidad de suministrar a la sociedad y al Estado información de calidad, pertinente, veraz y oportuna, atendiendo el mandato constitucional de normar y coordinar el </t>
    </r>
    <r>
      <rPr>
        <b/>
        <sz val="9"/>
        <color theme="1"/>
        <rFont val="Arial"/>
        <family val="2"/>
      </rPr>
      <t>Sistema Nacional de Información Estadística y Geográfica (SNIEG).</t>
    </r>
  </si>
  <si>
    <t>Dicho Sistema se integra por cuatro subsistemas, mismos que permiten agrupar de manera temática los diversos campos de Información de Interés Nacional, lo que se traduce en la generación, suministro y difusión de información de manera ordenada y bajo esquemas integrales y homogéneos que promuevan el cumplimiento de los objetivos del SNIEG.</t>
  </si>
  <si>
    <t>Subsistema Nacional de Información Demográfica y Social.
Subsistema Nacional de Información Económica.
Subsistema Nacional de Información Geográfica, Medio Ambiente, Ordenamiento Territorial y Urbano.
Subsistema Nacional de Información de Gobierno, Seguridad Pública e Impartición de Justicia.</t>
  </si>
  <si>
    <r>
      <t xml:space="preserve">El </t>
    </r>
    <r>
      <rPr>
        <b/>
        <sz val="9"/>
        <color theme="1"/>
        <rFont val="Arial"/>
        <family val="2"/>
      </rPr>
      <t>Subsistema Nacional de Información de Gobierno, Seguridad Pública e Impartición de Justicia (SNIGSPIJ)</t>
    </r>
    <r>
      <rPr>
        <sz val="9"/>
        <color theme="1"/>
        <rFont val="Arial"/>
        <family val="2"/>
      </rPr>
      <t xml:space="preserve"> fue creado mediante acuerdo de la Junta de Gobierno del INEGI el 8 de diciembre de 2008, y establecido como el cuarto Subsistema Nacional de Información según los artículos 17 y 28 bis de la ley del SNIEG.</t>
    </r>
  </si>
  <si>
    <t>El SNIGSPIJ tiene como objetivo estratégico: “institucionalizar y operar un esquema coordinado para la producción, integración, conservación y difusión de información estadística y geográfica de interés nacional, de calidad, pertinente, veraz y oportuna que permita conocer la situación que guardan la gestión y el desempeño de las instituciones públicas que conforman el Estado y sus respectivos poderes en las funciones de gobierno, seguridad pública e impartición de justicia, para apoyar los procesos de diseño, implementación, monitoreo y evaluación de las políticas públicas en estas materias”.</t>
  </si>
  <si>
    <t>En el marco de dicho Subsistema, específicamente de los trabajos del Comité Técnico Especializado de Información de Gobierno y del Comité Técnico Especializado de Información de Seguridad Pública, desde el año 2009 se iniciaron las actividades de revisión y generación de lo que sería el primer instrumento de captación en las materias de gobierno, seguridad pública, sistema penitenciario y justicia cívica, en donde participaron los representantes de las principales instituciones y organizaciones que convergen en dichas materias.</t>
  </si>
  <si>
    <r>
      <t xml:space="preserve">Derivado de estas actividades, se logró el acuerdo para iniciar la generación de información estadística en las materias de gobierno, seguridad pública, sistema penitenciario y justicia cívica con una visión integral, teniendo publicado actualmente la información correspondiente al </t>
    </r>
    <r>
      <rPr>
        <i/>
        <sz val="9"/>
        <color theme="1"/>
        <rFont val="Arial"/>
        <family val="2"/>
      </rPr>
      <t>"Censo Nacional de Gobierno, Seguridad Pública y Sistema Penitenciario Estatales (CNGSPSPE) 2019"</t>
    </r>
    <r>
      <rPr>
        <sz val="9"/>
        <color theme="1"/>
        <rFont val="Arial"/>
        <family val="2"/>
      </rPr>
      <t xml:space="preserve">, mismo que representa el décimo programa estadístico en dichas materias, y cuyos resultados pueden ser consultados en la página de internet del Instituto. </t>
    </r>
  </si>
  <si>
    <r>
      <t xml:space="preserve">De esta forma, a diez años de distancia de la aplicación del primer levantamiento, se presenta ahora el </t>
    </r>
    <r>
      <rPr>
        <i/>
        <sz val="9"/>
        <color theme="1"/>
        <rFont val="Arial"/>
        <family val="2"/>
      </rPr>
      <t>“Censo Nacional de Gobierno, Seguridad Pública y Sistema Penitenciario Estatales (CNGSPSPE) 2020”</t>
    </r>
    <r>
      <rPr>
        <sz val="9"/>
        <color theme="1"/>
        <rFont val="Arial"/>
        <family val="2"/>
      </rPr>
      <t>, como el undécimo programa estadístico desarrollado por el INEGI en dichas materias. Si bien el proceso de maduración de este ha obligado a realizar ajustes en algunas variables, se ha preservado en todo momento la consistencia temática y conceptual respecto de sus ediciones anteriores, continuando con la serie estadística y enriqueciendo sus contenidos por los temas que actualmente desarrolla. Adicionalmente, el CNGSPSPE 2020 preserva el apartado de recolección de información sobre temas ambientales realizado en colaboración con la Dirección General de Geografía y Medio Ambiente.</t>
    </r>
  </si>
  <si>
    <t>El CNGSPSPE 2020 se conforma por los siguientes módulos:</t>
  </si>
  <si>
    <t>Cada uno de estos módulos está conformado, cuando menos, por los siguientes apartados:</t>
  </si>
  <si>
    <r>
      <rPr>
        <b/>
        <sz val="9"/>
        <color theme="1"/>
        <rFont val="Arial"/>
        <family val="2"/>
      </rPr>
      <t xml:space="preserve">Informantes. </t>
    </r>
    <r>
      <rPr>
        <sz val="9"/>
        <color theme="1"/>
        <rFont val="Arial"/>
        <family val="2"/>
      </rPr>
      <t xml:space="preserve">En este apartado se recaba información sobre los servidores públicos responsables de entregar la información requerida por el cuestionario. </t>
    </r>
  </si>
  <si>
    <r>
      <rPr>
        <b/>
        <sz val="9"/>
        <color theme="1"/>
        <rFont val="Arial"/>
        <family val="2"/>
      </rPr>
      <t>Cuestionario.</t>
    </r>
    <r>
      <rPr>
        <sz val="9"/>
        <color theme="1"/>
        <rFont val="Arial"/>
        <family val="2"/>
      </rPr>
      <t xml:space="preserve"> Se integra por cada una de las preguntas destinadas a generar información estadística sobre los aspectos que conforman la estructura temática del presente programa. Con el fin de facilitar la ubicación de los temas contenidos, la versión electrónica del mismo se ha dividido en tantas pestañas como secciones son requeridas.</t>
    </r>
  </si>
  <si>
    <r>
      <rPr>
        <b/>
        <sz val="9"/>
        <color theme="1"/>
        <rFont val="Arial"/>
        <family val="2"/>
      </rPr>
      <t xml:space="preserve">Participantes y comentarios. </t>
    </r>
    <r>
      <rPr>
        <sz val="9"/>
        <color theme="1"/>
        <rFont val="Arial"/>
        <family val="2"/>
      </rPr>
      <t xml:space="preserve">Presenta un espacio destinado al registro de los servidores públicos que participaron en el llenado de cada módulo y/o sección, según corresponda. De igual forma, contiene un espacio para que los informantes puedan anotar los comentarios generales que consideren pertinentes respecto de la información que están proporcionando en el cuestionario. </t>
    </r>
  </si>
  <si>
    <r>
      <rPr>
        <b/>
        <sz val="9"/>
        <color theme="1"/>
        <rFont val="Arial"/>
        <family val="2"/>
      </rPr>
      <t>Glosario.</t>
    </r>
    <r>
      <rPr>
        <sz val="9"/>
        <color theme="1"/>
        <rFont val="Arial"/>
        <family val="2"/>
      </rPr>
      <t xml:space="preserve"> Contiene un listado de conceptos y definiciones que se consideran relevantes para el llenado del cuestionario.</t>
    </r>
  </si>
  <si>
    <r>
      <t>Considerando la relevancia y diversidad de la información solicitada a través del cuestionario, es necesario que los informantes responsables de su llenado sean funcionarios específicos que, por sus atribuciones, cuenten con la información adecuada y necesaria. A efecto de facilitar la recolección de la información solicitada, los responsables del llenado del cuestionario pueden auxiliarse de los servidores públicos que integran sus equipos de trabajo. Cuando esto suceda, se solicita que registren sus datos en el apartado</t>
    </r>
    <r>
      <rPr>
        <i/>
        <sz val="9"/>
        <color theme="1"/>
        <rFont val="Arial"/>
        <family val="2"/>
      </rPr>
      <t xml:space="preserve"> Participantes y comentarios.</t>
    </r>
  </si>
  <si>
    <t>Los servidores públicos que se establecen como informantes deberán validar y formalizar la información proporcionada, ello mediante el estampado de su firma en la portada de cada módulo o sección, así como del sello de la institución que representan. Cabe destacar que la información recabada mediante el censo, una vez recibida con la firma del o los servidores públicos responsables y sello de la institución, será considerada como información oficial en términos de lo establecido en la Ley del SNIEG.</t>
  </si>
  <si>
    <t>En caso de dudas o comentarios, deberá hacerlos llegar al JDEG de la Coordinación Estatal del INEGI, quien tiene los siguientes datos de contacto:</t>
  </si>
  <si>
    <t>Área o unidad de adscripción:</t>
  </si>
  <si>
    <t>4.- En caso de que los registros con los que cuente no le permitan desglosar la información de acuerdo con los requerimientos solicitados, anote "NS" (no se sabe) en las celdas donde no disponga de información. En el apartado de "Participantes y comentarios" debe proporcionar una justificación respecto al uso de la opción "NS" para esta sección.</t>
  </si>
  <si>
    <t xml:space="preserve">5.- No deje celdas en blanco, salvo en los casos en que la instrucción así lo solicite. </t>
  </si>
  <si>
    <t>Módulo 1.
Administración Pública de la entidad federativa</t>
  </si>
  <si>
    <t>Sección III. Protección civil</t>
  </si>
  <si>
    <r>
      <rPr>
        <b/>
        <sz val="9"/>
        <color theme="1"/>
        <rFont val="Arial"/>
        <family val="2"/>
      </rPr>
      <t xml:space="preserve">Módulo 1. </t>
    </r>
    <r>
      <rPr>
        <sz val="9"/>
        <color theme="1"/>
        <rFont val="Arial"/>
        <family val="2"/>
      </rPr>
      <t xml:space="preserve">Administración Pública de la entidad federativa
</t>
    </r>
    <r>
      <rPr>
        <b/>
        <sz val="9"/>
        <color theme="1"/>
        <rFont val="Arial"/>
        <family val="2"/>
      </rPr>
      <t>Módulo 2.</t>
    </r>
    <r>
      <rPr>
        <sz val="9"/>
        <color theme="1"/>
        <rFont val="Arial"/>
        <family val="2"/>
      </rPr>
      <t xml:space="preserve"> Seguridad pública
</t>
    </r>
    <r>
      <rPr>
        <b/>
        <sz val="9"/>
        <color theme="1"/>
        <rFont val="Arial"/>
        <family val="2"/>
      </rPr>
      <t>Módulo 3.</t>
    </r>
    <r>
      <rPr>
        <sz val="9"/>
        <color theme="1"/>
        <rFont val="Arial"/>
        <family val="2"/>
      </rPr>
      <t xml:space="preserve"> Sistema penitenciario
</t>
    </r>
    <r>
      <rPr>
        <b/>
        <sz val="9"/>
        <color theme="1"/>
        <rFont val="Arial"/>
        <family val="2"/>
      </rPr>
      <t>Módulo 4.</t>
    </r>
    <r>
      <rPr>
        <sz val="9"/>
        <color theme="1"/>
        <rFont val="Arial"/>
        <family val="2"/>
      </rPr>
      <t xml:space="preserve"> Medio ambiente
</t>
    </r>
    <r>
      <rPr>
        <b/>
        <sz val="9"/>
        <color theme="1"/>
        <rFont val="Arial"/>
        <family val="2"/>
      </rPr>
      <t xml:space="preserve">Módulo 5. </t>
    </r>
    <r>
      <rPr>
        <sz val="9"/>
        <color theme="1"/>
        <rFont val="Arial"/>
        <family val="2"/>
      </rPr>
      <t>Justicia cívica</t>
    </r>
  </si>
  <si>
    <t>Concluida la revisión y validación del cuestionario, según los procesos establecidos, será devuelto al servidor público adscrito a la institución de la Administración Pública Estatal que lo haya entregado, a efecto de notificarle los resultados de la revisión y los ajustes o aclaraciones de información que, en su caso, deberán atenderse, o bien darle el VoBo. como versión definitiva, para que se proceda a imprimir el archivo liberado y gestionar la formalización de la información mediante la firma del instrumento físico por el informante básico y/o complementarios.</t>
  </si>
  <si>
    <t>Una vez que el archivo electrónico esté impreso y firmado, se llevará a cabo la entrega del cuestionario vía electrónica y de manera física, para lo cual se tomará en cuenta lo siguiente:</t>
  </si>
  <si>
    <r>
      <t xml:space="preserve">La versión impresa, con las firmas correspondientes, deberá entregarse en original al JDEG de la Coordinación Estatal del INEGI, a más tardar el </t>
    </r>
    <r>
      <rPr>
        <b/>
        <sz val="9"/>
        <color theme="1"/>
        <rFont val="Arial"/>
        <family val="2"/>
      </rPr>
      <t>XX de XXXX de 2020.</t>
    </r>
  </si>
  <si>
    <t>14.-</t>
  </si>
  <si>
    <t>15.-</t>
  </si>
  <si>
    <t>16.-</t>
  </si>
  <si>
    <t>17.-</t>
  </si>
  <si>
    <t>18.-</t>
  </si>
  <si>
    <t>19.-</t>
  </si>
  <si>
    <t>20.-</t>
  </si>
  <si>
    <t>21.-</t>
  </si>
  <si>
    <t>22.-</t>
  </si>
  <si>
    <t>23.-</t>
  </si>
  <si>
    <t>24.-</t>
  </si>
  <si>
    <t>25.-</t>
  </si>
  <si>
    <t>26.-</t>
  </si>
  <si>
    <t>27.-</t>
  </si>
  <si>
    <t>28.-</t>
  </si>
  <si>
    <r>
      <rPr>
        <b/>
        <sz val="9"/>
        <color theme="1"/>
        <rFont val="Arial"/>
        <family val="2"/>
      </rPr>
      <t>INFORMANTE BÁSICO</t>
    </r>
    <r>
      <rPr>
        <b/>
        <sz val="8"/>
        <color theme="1"/>
        <rFont val="Arial"/>
        <family val="2"/>
      </rPr>
      <t xml:space="preserve"> </t>
    </r>
    <r>
      <rPr>
        <i/>
        <sz val="8"/>
        <color theme="1"/>
        <rFont val="Arial"/>
        <family val="2"/>
      </rPr>
      <t>(Titular o servidor público de la institución designado para proveer la información de la presente sección y que tiene el carácter de figura responsable de validar y oficializar la información y, cuando menos, se encuentra en el segundo o tercer nivel jerárquico de la institución)</t>
    </r>
  </si>
  <si>
    <r>
      <rPr>
        <b/>
        <sz val="9"/>
        <color theme="1"/>
        <rFont val="Arial"/>
        <family val="2"/>
      </rPr>
      <t xml:space="preserve">INFORMANTE COMPLEMENTARIO 1 </t>
    </r>
    <r>
      <rPr>
        <i/>
        <sz val="8"/>
        <color theme="1"/>
        <rFont val="Arial"/>
        <family val="2"/>
      </rPr>
      <t>(Servidor público que, por las funciones que tiene asignadas dentro de la institución, es el principal productor y/o integrador de la información correspondiente a la presente sección y, cuando menos, se encuentra en el segundo o tercer nivel jerárquico de la institución. Nota: en caso de no requerir al "Informante Complementario 1" deje las siguientes celdas en blanco)</t>
    </r>
  </si>
  <si>
    <r>
      <rPr>
        <b/>
        <sz val="9"/>
        <color theme="1"/>
        <rFont val="Arial"/>
        <family val="2"/>
      </rPr>
      <t xml:space="preserve">INFORMANTE COMPLEMENTARIO 2 </t>
    </r>
    <r>
      <rPr>
        <i/>
        <sz val="8"/>
        <color theme="1"/>
        <rFont val="Arial"/>
        <family val="2"/>
      </rPr>
      <t>(Servidor público que, por las funciones que tiene asignadas dentro de la institución, es el segundo principal productor y/o integrador de la información correspondiente a la presente sección y, cuando menos, se encuentra en el segundo o tercer nivel jerárquico de la institución. Nota: en caso de no requerir al "Informante Complementario 2" deje las siguientes celdas en blanco)</t>
    </r>
  </si>
  <si>
    <t>En caso de tener algún comentario u observación al dato registrado en la respuesta de la presente pregunta, o los datos que derivan de la misma, favor de anotarlo en el siguiente espacio. De lo contrario, déjelo en blanco.</t>
  </si>
  <si>
    <r>
      <t xml:space="preserve">La versión definitiva del cuestionario en su versión electrónica deberá ser la misma que se entregue en versión física, de conformidad con las instrucciones correspondientes, debiéndose enviar, a más tardar el </t>
    </r>
    <r>
      <rPr>
        <b/>
        <sz val="9"/>
        <color theme="1"/>
        <rFont val="Arial"/>
        <family val="2"/>
      </rPr>
      <t xml:space="preserve">XX de XXXX de 2020, </t>
    </r>
    <r>
      <rPr>
        <sz val="9"/>
        <color theme="1"/>
        <rFont val="Arial"/>
        <family val="2"/>
      </rPr>
      <t xml:space="preserve">a la dirección electrónica siguiente: </t>
    </r>
    <r>
      <rPr>
        <b/>
        <sz val="9"/>
        <color theme="1"/>
        <rFont val="Arial"/>
        <family val="2"/>
      </rPr>
      <t>xxxxxxxxx@inegi.org.mx</t>
    </r>
  </si>
  <si>
    <r>
      <t xml:space="preserve">A efecto de llevar a cabo la revisión y validación del cuestionario, una vez completado deberá enviarse en versión preliminar, a más tardar el </t>
    </r>
    <r>
      <rPr>
        <b/>
        <sz val="9"/>
        <rFont val="Arial"/>
        <family val="2"/>
      </rPr>
      <t>XX de XXXX de 2020</t>
    </r>
    <r>
      <rPr>
        <sz val="9"/>
        <rFont val="Arial"/>
        <family val="2"/>
      </rPr>
      <t xml:space="preserve">, a la dirección electrónica del Jefe de Departamento de Estadísticas de Gobierno (JDEG) de la Coordinación Estatal del INEGI: </t>
    </r>
    <r>
      <rPr>
        <b/>
        <sz val="9"/>
        <rFont val="Arial"/>
        <family val="2"/>
      </rPr>
      <t>xxxxxxxxx@inegi.org.mx</t>
    </r>
  </si>
  <si>
    <r>
      <rPr>
        <b/>
        <sz val="9"/>
        <color theme="1"/>
        <rFont val="Arial"/>
        <family val="2"/>
      </rPr>
      <t>Presentación.</t>
    </r>
    <r>
      <rPr>
        <sz val="9"/>
        <color theme="1"/>
        <rFont val="Arial"/>
        <family val="2"/>
      </rPr>
      <t xml:space="preserve"> Contiene la introducción general del censo, así como las instrucciones generales para la entrega formal del presente instrumento de captación.</t>
    </r>
  </si>
  <si>
    <t>Servidores públicos que participaron en el llenado de la sección</t>
  </si>
  <si>
    <t>Instrucciones generales para las preguntas de la sección:</t>
  </si>
  <si>
    <t xml:space="preserve">2.- Los catálogos utilizados en el presente cuestionario corresponden a denominaciones estándar, de tal forma que si el nombre de alguna clasificación no coincide exactamente con la utilizada en su entidad federativa, debe registrar los datos en aquella que sea homóloga. </t>
  </si>
  <si>
    <t xml:space="preserve">Cantidad               </t>
  </si>
  <si>
    <t>7.-</t>
  </si>
  <si>
    <t>Se refiere al titular o servidor público de la institución designado para proveer la información de la presente sección y que tiene el carácter de figura responsable de validar y oficializar la información y, cuando menos, se encuentra en el segundo o tercer nivel jerárquico de la institución</t>
  </si>
  <si>
    <t>Se refiere al servidor público que, por las funciones que tiene asignadas dentro de la institución, es el principal productor y/o integrador de la información correspondiente a la presente sección y, cuando menos, se encuentra en el segundo o tercer nivel jerárquico de la institución</t>
  </si>
  <si>
    <t>Se refiere al servidor público que, por las funciones que tiene asignadas dentro de la institución, es el segundo principal productor y/o integrador de la información correspondiente a la presente sección y, cuando menos, se encuentra en el segundo o tercer nivel jerárquico de la institución.</t>
  </si>
  <si>
    <t>1. Total de reuniones ordinarias celebradas durante el año 2019</t>
  </si>
  <si>
    <t>1. Declaratorias de emergencia</t>
  </si>
  <si>
    <t>2. Declaratorias de desastre natural</t>
  </si>
  <si>
    <t>Finalmente, resulta pertinente advertir que, en conjunto con el Documento de Detección de Necesidades de Información, el Documento de Planeación, la Ficha Metodológica, el Marco Conceptual y la Memoria de Actividades, el presente instrumento se desarrolla dentro de la serie documental del CNGSPSPE 2020, ello como parte de los programas estratégicos elaborados en el marco del SNIGSPIJ.</t>
  </si>
  <si>
    <t>Asimismo, tomando en consideración la naturaleza de la información solicitada en cada módulo, alguno de estos pude presentar apartados adicionales a los anteriores, mismos que obedecen a características específicas del programa estadístico relacionado. Dichos apartados pueden ser: complementos y/o anexos.</t>
  </si>
  <si>
    <r>
      <t xml:space="preserve">Particularmente, en el </t>
    </r>
    <r>
      <rPr>
        <b/>
        <sz val="9"/>
        <color theme="1"/>
        <rFont val="Arial"/>
        <family val="2"/>
      </rPr>
      <t xml:space="preserve">módulo 1 </t>
    </r>
    <r>
      <rPr>
        <sz val="9"/>
        <color theme="1"/>
        <rFont val="Arial"/>
        <family val="2"/>
      </rPr>
      <t>se solicita, entre otros, información sobre la estructura organizacional de la Administración Pública de cada entidad federativa; la distribución de los recursos humanos, materiales y presupuestales con los que cuenta; la cantidad, tipos y características de acceso a los trámites y servicios; así como los elementos y acciones institucionales que se han llevado a cabo para la implementación y ejercicio de funciones específicas, como planeación, evaluación, actividades estadísticas y/o geográficas, armonización contable, transparencia, archivos, planeación y gestión territorial, catastro, control interno, combate a la corrupción, defensoría de oficio y servicios periciales.</t>
    </r>
  </si>
  <si>
    <t>Sección I. Estructura organizacional y ejercicio de la función de gobierno
Sección II. Trámites y servicios
Sección III. Protección civil
Sección IV. Catastro
Sección V. Transparencia
Sección VI. Control interno y anticorrupción
Sección VII. Participación ciudadana
Sección VIII. Marco regulatorio
Sección IX. Defensoría pública o defensoría de oficio
Sección X. Servicios periciales
Sección XI. Administración de archivos y gestión documental
Sección XII. Planeación y gestión territorial</t>
  </si>
  <si>
    <t>3.- Únicamente debe considerar la información de las instituciones que formen parte de la estructura orgánica de la Administración Pública de su entidad federativa de acuerdo con la Ley Orgánica o Reglamento Interior correspondiente, por lo que no debe considerar a las instituciones que correspondan a organismos autónomos, ni instituciones de los gobiernos municipales o de las demarcaciones territoriales de la Ciudad de México, así como del Poder Legislativo y Judicial de la entidad federativa.</t>
  </si>
  <si>
    <t>No se realizaron acciones de capacitación</t>
  </si>
  <si>
    <t>En caso de que no se haya realizado alguna acción de capacitación en determinado tema, debe anotar una "X" en la columna "No se realizaron acciones de capacitación" para el tema de referencia y dejar el resto de la fila en blanco.</t>
  </si>
  <si>
    <t>En caso de que no se haya realizado alguna acción de capacitación en determinada modalidad, debe anotar una "X" en la columna "No se realizaron acciones de capacitación" para la modalidad de referencia y dejar el resto de la fila en blanco.</t>
  </si>
  <si>
    <t>Modalidad</t>
  </si>
  <si>
    <t>Diplomado</t>
  </si>
  <si>
    <t>Curso</t>
  </si>
  <si>
    <t>Taller</t>
  </si>
  <si>
    <t>Conferencia</t>
  </si>
  <si>
    <r>
      <t xml:space="preserve">2. No </t>
    </r>
    <r>
      <rPr>
        <i/>
        <sz val="8"/>
        <color theme="1"/>
        <rFont val="Arial"/>
        <family val="2"/>
      </rPr>
      <t>(pase a la pregunta 5)</t>
    </r>
  </si>
  <si>
    <r>
      <t xml:space="preserve">9. No se sabe </t>
    </r>
    <r>
      <rPr>
        <i/>
        <sz val="8"/>
        <color theme="1"/>
        <rFont val="Arial"/>
        <family val="2"/>
      </rPr>
      <t>(pase a la pregunta 5)</t>
    </r>
  </si>
  <si>
    <t>La suma de las cantidades registradas en la columna "Total" debe ser igual o mayor a la suma de las cantidades reportas como respuesta en la columna "Total" de la pregunta anterior, así como corresponder a su desagregación por sexo.</t>
  </si>
  <si>
    <t>Otros</t>
  </si>
  <si>
    <t>29.-</t>
  </si>
  <si>
    <r>
      <t xml:space="preserve">2.- </t>
    </r>
    <r>
      <rPr>
        <b/>
        <i/>
        <sz val="8"/>
        <color theme="1"/>
        <rFont val="Arial"/>
        <family val="2"/>
      </rPr>
      <t>Atlas de riesgos:</t>
    </r>
    <r>
      <rPr>
        <i/>
        <sz val="8"/>
        <color theme="1"/>
        <rFont val="Arial"/>
        <family val="2"/>
      </rPr>
      <t xml:space="preserve"> se refiere a una herramienta que integra información cartográfica y estadística útil en la elaboración de planes de prevención y auxilio, oportuna toma de decisiones en caso de desastre, así como auxiliar en la integración de otro tipo de trabajos encaminados al desarrollo estatal, procuración de justicia y seguridad pública.</t>
    </r>
  </si>
  <si>
    <r>
      <t xml:space="preserve">3.- </t>
    </r>
    <r>
      <rPr>
        <b/>
        <i/>
        <sz val="8"/>
        <color theme="1"/>
        <rFont val="Arial"/>
        <family val="2"/>
      </rPr>
      <t xml:space="preserve">Evaluación del impacto e incorporación de la experiencia: </t>
    </r>
    <r>
      <rPr>
        <i/>
        <sz val="8"/>
        <color theme="1"/>
        <rFont val="Arial"/>
        <family val="2"/>
      </rPr>
      <t>se refiere a la valoración del impacto económico y social, incluyendo daños directos e indirectos. Tiene, entre otras ventajas, las de determinar la capacidad del Gobierno para enfrentar las tareas de reconstrucción, fijar las prioridades, determinar los requerimientos de apoyo y financiamiento, retroalimentar el diagnóstico de riesgos con información de las regiones más vulnerables y de mayor impacto histórico, así como calcular la relación costo-beneficio de inversión en acciones de mitigación. La experiencia adquirida en las etapas anteriores debe incorporarse para redefinir políticas de planeación, mitigación y reducción de vulnerabilidades, y evitar la reconstrucción del riesgo; es decir, que un mismo fenómeno vuelva a impactar en el futuro de manera semejante.</t>
    </r>
  </si>
  <si>
    <r>
      <t xml:space="preserve">4.- </t>
    </r>
    <r>
      <rPr>
        <b/>
        <i/>
        <sz val="8"/>
        <color theme="1"/>
        <rFont val="Arial"/>
        <family val="2"/>
      </rPr>
      <t>Identificación y análisis de riesgo:</t>
    </r>
    <r>
      <rPr>
        <i/>
        <sz val="8"/>
        <color theme="1"/>
        <rFont val="Arial"/>
        <family val="2"/>
      </rPr>
      <t xml:space="preserve"> se refiere al conocimiento de los peligros y amenazas a los que se está expuesto. Estudiar y conocer los fenómenos perturbadores, identificando dónde, cuándo y cómo afectan. Establecer a distintos niveles de escala y detalle las características y niveles actuales de riesgo, entendiéndolo como el encuentro desafortunado del peligro (agente perturbador) con la vulnerabilidad (propensión a ser afectado) por medio de la exposición (el valor del sistema afectable).</t>
    </r>
  </si>
  <si>
    <r>
      <t xml:space="preserve">5.- </t>
    </r>
    <r>
      <rPr>
        <b/>
        <i/>
        <sz val="8"/>
        <color theme="1"/>
        <rFont val="Arial"/>
        <family val="2"/>
      </rPr>
      <t>Prevención y mitigación de riesgos:</t>
    </r>
    <r>
      <rPr>
        <i/>
        <sz val="8"/>
        <color theme="1"/>
        <rFont val="Arial"/>
        <family val="2"/>
      </rPr>
      <t xml:space="preserve"> se refiere al diseño de acciones y programas para mitigar, así como reducir el impacto de los posibles desastres antes de que estos ocurran, basándose para tal efecto en la identificación de riesgos. Incluye la implementación de medidas estructurales y no estructurales para la reducción de la vulnerabilidad o la peligrosidad de un fenómeno, tales como: planeación del uso de suelo; reducción de la pobreza urbana, acceso a vivienda y servicios de calidad; aplicación de códigos de construcción; realización de obras de protección; educación y capacitación a la población; elaboración de planes operativos de protección civil y manuales de procedimientos; diseño de sistemas de monitoreo y de alerta temprana; investigación y aprovechamiento de nuevas tecnologías de mitigación; preparación para la atención de emergencias (disponibilidad de recursos, albergues, rutas de evacuación, simulacros), entre otros.</t>
    </r>
  </si>
  <si>
    <t>Indique, por cada uno de los planes y/o programas enlistados, su condición de existencia al cierre del año 2019 en la Administración Pública de su entidad federativa. En caso afirmativo, señale la presencia de elementos programáticos dentro del plan o programa de referencia, y anote la cantidad de objetivos, metas, indicadores y líneas de acción para la prevención de desastres consideradas en dicho instrumento. De igual forma, anote su porcentaje de avance al cierre del referido año, ello respecto del cumplimiento de sus objetivos y metas establecidas.</t>
  </si>
  <si>
    <t>En caso de que la Administración Pública de su entidad federativa no haya contado con determinado plan o programa, o se encuentre en proceso de integración, o no cuente con información para determinarlo, indíquelo en la columna correspondiente conforme al catálogo respectivo y deje el resto de la fila relacionada con dicho plan o programa en blanco.</t>
  </si>
  <si>
    <r>
      <t xml:space="preserve">¿La Administración Pública estatal contaba con el plan o programa?
</t>
    </r>
    <r>
      <rPr>
        <i/>
        <sz val="8"/>
        <color theme="1"/>
        <rFont val="Arial"/>
        <family val="2"/>
      </rPr>
      <t>(1. Sí / 2. En proceso de integración / 3. No / 9. No se sabe)</t>
    </r>
  </si>
  <si>
    <t>Misión</t>
  </si>
  <si>
    <t>Visión</t>
  </si>
  <si>
    <r>
      <t xml:space="preserve">¿Existía el elemento programático dentro del plan o programa?
</t>
    </r>
    <r>
      <rPr>
        <i/>
        <sz val="8"/>
        <color theme="1"/>
        <rFont val="Arial"/>
        <family val="2"/>
      </rPr>
      <t>(1.Sí / 2.En proceso de integración / 3.No / 9.No se sabe)</t>
    </r>
  </si>
  <si>
    <t>Cantidad de elementos programáticos considerados en el plan o programa</t>
  </si>
  <si>
    <t>Porcentaje de avance en el cumplimiento del plan o programa (0.00)</t>
  </si>
  <si>
    <t>Elementos programáticos del plan o programa</t>
  </si>
  <si>
    <t>De acuerdo con la respuesta de la pregunta anterior, señale los temas o ejes rectores que conforman el Plan o Programa de Protección Civil.</t>
  </si>
  <si>
    <t>En caso de seleccionar el código "99" no puede seleccionar otro código.</t>
  </si>
  <si>
    <t>En caso de haber seleccionado el código "2", "3" o "9" en la columna "¿La Administración Pública estatal contaba con el plan o programa?" de la pregunta anterior para la opción "Plan o Programa de Protección Civil", no puede contestar este reactivo.</t>
  </si>
  <si>
    <t>Al cierre del año 2019, ¿el Gobierno de su entidad federativa contaba con un Consejo o Comité de Protección Civil?</t>
  </si>
  <si>
    <r>
      <t xml:space="preserve">2. En proceso de integración </t>
    </r>
    <r>
      <rPr>
        <i/>
        <sz val="8"/>
        <color theme="1"/>
        <rFont val="Arial"/>
        <family val="2"/>
      </rPr>
      <t>(pase a la pregunta 9)</t>
    </r>
  </si>
  <si>
    <r>
      <t xml:space="preserve">3. No </t>
    </r>
    <r>
      <rPr>
        <i/>
        <sz val="8"/>
        <color theme="1"/>
        <rFont val="Arial"/>
        <family val="2"/>
      </rPr>
      <t>(pase a la pregunta 9)</t>
    </r>
  </si>
  <si>
    <r>
      <t xml:space="preserve">9. No se sabe </t>
    </r>
    <r>
      <rPr>
        <i/>
        <sz val="8"/>
        <color theme="1"/>
        <rFont val="Arial"/>
        <family val="2"/>
      </rPr>
      <t>(pase a la pregunta 9)</t>
    </r>
  </si>
  <si>
    <t xml:space="preserve">Anote la cantidad de sesiones celebradas por el Consejo o Comité de Protección Civil durante el año 2019. </t>
  </si>
  <si>
    <r>
      <t xml:space="preserve">Total de sesiones celebradas </t>
    </r>
    <r>
      <rPr>
        <b/>
        <i/>
        <sz val="8"/>
        <color theme="1"/>
        <rFont val="Arial"/>
        <family val="2"/>
      </rPr>
      <t>(1. + 2.)</t>
    </r>
  </si>
  <si>
    <t>En caso de seleccionar el código "12" o "99" no puede seleccionar otro código.</t>
  </si>
  <si>
    <r>
      <t xml:space="preserve">13. Otros </t>
    </r>
    <r>
      <rPr>
        <i/>
        <sz val="8"/>
        <color theme="1"/>
        <rFont val="Arial"/>
        <family val="2"/>
      </rPr>
      <t>(especifique)</t>
    </r>
  </si>
  <si>
    <r>
      <t xml:space="preserve">11. Otras </t>
    </r>
    <r>
      <rPr>
        <i/>
        <sz val="8"/>
        <color theme="1"/>
        <rFont val="Arial"/>
        <family val="2"/>
      </rPr>
      <t>(especifique)</t>
    </r>
  </si>
  <si>
    <r>
      <t xml:space="preserve">12. No cuenta con un Atlas de Riesgos </t>
    </r>
    <r>
      <rPr>
        <i/>
        <sz val="8"/>
        <color theme="1"/>
        <rFont val="Arial"/>
        <family val="2"/>
      </rPr>
      <t>(pase a la pregunta 12)</t>
    </r>
  </si>
  <si>
    <r>
      <t xml:space="preserve">99. No se sabe </t>
    </r>
    <r>
      <rPr>
        <i/>
        <sz val="8"/>
        <color theme="1"/>
        <rFont val="Arial"/>
        <family val="2"/>
      </rPr>
      <t>(pase a la pregunta 12)</t>
    </r>
  </si>
  <si>
    <t xml:space="preserve">Señale las etapas para atender el ciclo de prevención de riesgos con las que cuenta el Atlas de Riesgos de su entidad federativa. </t>
  </si>
  <si>
    <t>En caso de seleccionar el código "7" o "9" no puede seleccionar otro código.</t>
  </si>
  <si>
    <r>
      <t xml:space="preserve">6. Otras </t>
    </r>
    <r>
      <rPr>
        <i/>
        <sz val="8"/>
        <color theme="1"/>
        <rFont val="Arial"/>
        <family val="2"/>
      </rPr>
      <t>(especifique)</t>
    </r>
  </si>
  <si>
    <t>Señale las principales acciones que ha realizado su entidad federativa para la identificación y análisis de riesgos.</t>
  </si>
  <si>
    <t>En caso de seleccionar el código "9" no puede seleccionar otro código.</t>
  </si>
  <si>
    <t>2. Simulacros</t>
  </si>
  <si>
    <t>12. No se llevan a cabo acciones orientadas a fomentar la cultura de la autoprotección civil</t>
  </si>
  <si>
    <t xml:space="preserve">Anote el total de simulacros realizados en su entidad federativa durante el año 2019. </t>
  </si>
  <si>
    <t>Total de simulacros realizados</t>
  </si>
  <si>
    <t>Debe considerar todas aquellas ocasiones en las que la Administración Pública de su entidad federativa coordinó, gestionó y/o difundió la realización de simulacros en todos los inmuebles, establecimientos y espacios de los sectores público, social y privado.</t>
  </si>
  <si>
    <r>
      <t xml:space="preserve">1.- </t>
    </r>
    <r>
      <rPr>
        <b/>
        <i/>
        <sz val="8"/>
        <color theme="1"/>
        <rFont val="Arial"/>
        <family val="2"/>
      </rPr>
      <t>Declaratoria de desastre natural:</t>
    </r>
    <r>
      <rPr>
        <i/>
        <sz val="8"/>
        <color theme="1"/>
        <rFont val="Arial"/>
        <family val="2"/>
      </rPr>
      <t xml:space="preserve"> se refiere a la manifestación pública, por parte de la Secretaría de Gobernación a solicitud de alguna entidad federativa o dependencia federal, de que ha ocurrido un fenómeno natural perturbador en un lugar y tiempo determinado, mismo que ha causado daños, tanto a la vivienda como a los servicios e infraestructura pública federal, estatal y/o municipal. Todo ello conforme a lo determinado por las reglas de operación del Fondo de Desastres Naturales (FONDEN).</t>
    </r>
  </si>
  <si>
    <r>
      <t xml:space="preserve">2.- </t>
    </r>
    <r>
      <rPr>
        <b/>
        <i/>
        <sz val="8"/>
        <color theme="1"/>
        <rFont val="Arial"/>
        <family val="2"/>
      </rPr>
      <t>Declaratoria de emergencia:</t>
    </r>
    <r>
      <rPr>
        <i/>
        <sz val="8"/>
        <color theme="1"/>
        <rFont val="Arial"/>
        <family val="2"/>
      </rPr>
      <t xml:space="preserve"> se refiere al reconocimiento de la Secretaría de Gobernación de que uno o varios municipios o demarcaciones territoriales de la Ciudad de México se encuentran ante la inminencia o alta probabilidad de que se presente un fenómeno perturbador de origen natural que provoque un riesgo excesivo para la seguridad e integridad de la población. Dicha declaratoria podrá subsistir aun ante la presencia de una declaratoria de desastre.</t>
    </r>
  </si>
  <si>
    <r>
      <t xml:space="preserve">3.- </t>
    </r>
    <r>
      <rPr>
        <b/>
        <i/>
        <sz val="8"/>
        <color theme="1"/>
        <rFont val="Arial"/>
        <family val="2"/>
      </rPr>
      <t xml:space="preserve">Desastre: </t>
    </r>
    <r>
      <rPr>
        <i/>
        <sz val="8"/>
        <color theme="1"/>
        <rFont val="Arial"/>
        <family val="2"/>
      </rPr>
      <t>se refiere al resultado de la ocurrencia de uno o más agentes perturbadores severos y/o extremos, concatenados o no, de origen natural o de la actividad humana, que cuando acontecen en un tiempo y en una zona determinada causan daños y, que por su magnitud, exceden la capacidad de respuesta de la comunidad afectada. Para efectos del presente cuestionario, los fenómenos que pueden resultar en amenazas y provocar desastres se clasifican en los siguientes: antropogénico, astronómico, geológico, hidrometeorológico, natural perturbador, químico-tecnológico, sanitario-ecológico, socio-organizativo y otros.</t>
    </r>
  </si>
  <si>
    <r>
      <t xml:space="preserve">4.- </t>
    </r>
    <r>
      <rPr>
        <b/>
        <i/>
        <sz val="8"/>
        <color theme="1"/>
        <rFont val="Arial"/>
        <family val="2"/>
      </rPr>
      <t>Emergencia:</t>
    </r>
    <r>
      <rPr>
        <i/>
        <sz val="8"/>
        <color theme="1"/>
        <rFont val="Arial"/>
        <family val="2"/>
      </rPr>
      <t xml:space="preserve"> se refiere a la situación anormal que puede causar un daño a la sociedad y propiciar un riesgo excesivo para la seguridad e integridad de la población en general, asociada con la inminencia, alta probabilidad o presencia de un agente perturbador.</t>
    </r>
  </si>
  <si>
    <r>
      <t xml:space="preserve">5.- </t>
    </r>
    <r>
      <rPr>
        <b/>
        <i/>
        <sz val="8"/>
        <color theme="1"/>
        <rFont val="Arial"/>
        <family val="2"/>
      </rPr>
      <t xml:space="preserve">Siniestro: </t>
    </r>
    <r>
      <rPr>
        <i/>
        <sz val="8"/>
        <color theme="1"/>
        <rFont val="Arial"/>
        <family val="2"/>
      </rPr>
      <t>se refiere a la situación crítica y dañina generada por la incidencia de uno o más fenómenos perturbadores en un inmueble o instalación, afectando a su población y equipo, con posible afectación a instalaciones circundantes.</t>
    </r>
  </si>
  <si>
    <r>
      <t xml:space="preserve">2. No </t>
    </r>
    <r>
      <rPr>
        <i/>
        <sz val="8"/>
        <color theme="1"/>
        <rFont val="Arial"/>
        <family val="2"/>
      </rPr>
      <t>(pase a la pregunta 28)</t>
    </r>
  </si>
  <si>
    <r>
      <t xml:space="preserve">9. No se sabe </t>
    </r>
    <r>
      <rPr>
        <i/>
        <sz val="8"/>
        <color theme="1"/>
        <rFont val="Arial"/>
        <family val="2"/>
      </rPr>
      <t>(pase a la pregunta 28)</t>
    </r>
  </si>
  <si>
    <t xml:space="preserve">De acuerdo con el total de siniestros, desastres y emergencias que reportó como respuesta en la pregunta anterior, anote la cantidad de los mismos especificando su tipo y el tipo de fenómeno perturbador asociado.  </t>
  </si>
  <si>
    <t>Siniestros, desastres y emergencias ocurridos</t>
  </si>
  <si>
    <t>Anote la cantidad de siniestros, desastres y emergencias ocurridos en su entidad federativa durante el año 2019.</t>
  </si>
  <si>
    <t>Tipo</t>
  </si>
  <si>
    <t>Siniestros, desastres y emergencias</t>
  </si>
  <si>
    <t>Cantidad</t>
  </si>
  <si>
    <t>La suma de las cantidades registradas en la columna "Cantidad" correspondiente a "Siniestros, desastres y emergencias" debe ser igual a la reportada como respuesta en la opción "Total de siniestros, desastres y emergencias ocurridos" de la pregunta anterior.</t>
  </si>
  <si>
    <t>Otros fenómenos perturbadores</t>
  </si>
  <si>
    <t>Otros siniestros, desastres y emergencias</t>
  </si>
  <si>
    <t>Fenómeno perturbador</t>
  </si>
  <si>
    <t>Para cada tipo de siniestro, desastre o emergencia, la cantidad registrada en la columna "Total" debe ser igual o menor a la suma de las cantidades reportadas en las columnas correspondientes a "Autoridad que los atendió", toda vez que un siniestro, desastre o emergencia pudo haber sido atendido por más de una autoridad.</t>
  </si>
  <si>
    <t xml:space="preserve">Para cada tipo de siniestro, desastre o emergencia, la cantidad registrada en cada una de las columnas correspondientes a "Autoridad que los atendió" debe ser igual o menor a la cantidad reportada en la columna "Total". </t>
  </si>
  <si>
    <t>Para cada tipo de siniestro, desastre o emergencia, la cantidad registrada en la columna "Total" debe ser igual a la cantidad reportada como respuesta en la columna "Cantidad" correspondiente a "Siniestros, desastres y emergencias" de la pregunta anterior.</t>
  </si>
  <si>
    <t xml:space="preserve">De acuerdo con el total de siniestros, desastres y emergencias que reportó como respuesta en la pregunta anterior, anote la cantidad de los mismos especificando su tipo y la autoridad que los atendió.  </t>
  </si>
  <si>
    <t xml:space="preserve">En caso de que en determinado tipo de siniestro, desastre o emergencia se hayan presentado tiempos de respuesta distintos por parte de las autoridades competentes, en la columna "Tiempo de respuesta máxima por parte de las autoridades" debe registrar el periodo más largo. </t>
  </si>
  <si>
    <t>En caso de que en determinado tipo de siniestro, desastre o emergencia el tiempo de respuesta máxima por parte de las autoridades haya sido menor a 24 horas, en la columna "Tiempo de respuesta máxima por parte de las autoridades" debe registrar un día natural (1).</t>
  </si>
  <si>
    <r>
      <t xml:space="preserve">¿Se dio aviso oportuno a la sociedad?
</t>
    </r>
    <r>
      <rPr>
        <i/>
        <sz val="8"/>
        <color theme="1"/>
        <rFont val="Arial"/>
        <family val="2"/>
      </rPr>
      <t>(1. Sí / 2. No/ 9. No se sabe)</t>
    </r>
  </si>
  <si>
    <t>Siniestros, desastres y emergencias en las que se dio aviso oportuno a la sociedad</t>
  </si>
  <si>
    <t>En caso de que en su entidad federativa no se haya presentado algún tipo de siniestro, desastre o emergencia enlistado, debe anotar "NA" (No aplica) en cada una de las celdas de la fila de referencia.</t>
  </si>
  <si>
    <t>En caso de que en determinado tipo de siniestro, desastre o emergencia no se haya dado aviso oportuno a la sociedad, o no cuente con información para determinarlo, indíquelo en la columna correspondiente conforme al catálogo respectivo y deje las columnas correspondientes a "Siniestros, desastres y emergencias en las que se dio aviso oportuno a la sociedad" en blanco.</t>
  </si>
  <si>
    <t>Para cada tipo de siniestro, desastre o emergencia, la cantidad registrada en la columna "Total" debe ser igual o menor a la cantidad reportada como respuesta en la columna "Cantidad" correspondiente a "Siniestros, desastres y emergencias" de la pregunta 16.</t>
  </si>
  <si>
    <t xml:space="preserve">Para cada tipo de siniestro, desastre o emergencia, la cantidad registrada en la columna "Total" debe ser igual o menor a la suma de las cantidades reportadas en las columnas correspondientes a "Forma de aviso", toda vez que un siniestro, desastre o emergencia pudo tener asociado más de una forma de aviso. </t>
  </si>
  <si>
    <t xml:space="preserve">Para cada tipo de siniestro, desastre o emergencia, la cantidad registrada en cada una de las columnas correspondientes a "Forma de aviso" debe ser igual o menor a la cantidad reportada en la columna "Total". </t>
  </si>
  <si>
    <t>Astronó-micos</t>
  </si>
  <si>
    <t>Catálogo de formas de aviso</t>
  </si>
  <si>
    <t>Víctimas mortales, según condición de edad</t>
  </si>
  <si>
    <t>No identificado</t>
  </si>
  <si>
    <t>Tipo de afectación</t>
  </si>
  <si>
    <t>Población afectada, según tipo de afectación</t>
  </si>
  <si>
    <t>La suma de las cantidades registradas en la columna "Víctimas mortales" debe ser igual a la suma de las cantidades registradas en la columna "Total" de la pregunta 19.</t>
  </si>
  <si>
    <t>La suma de las cantidades registradas en la columna "Total" debe ser igual a la suma de las cantidades registradas en la columna "Total" de la pregunta anterior, así como corresponder a su desagregación por tipo de afectación.</t>
  </si>
  <si>
    <t xml:space="preserve">Anote la cantidad de declaratorias de emergencia y de desastre natural solicitadas durante el año 2019 por el Gobierno de su entidad federativa al Gobierno Federal. </t>
  </si>
  <si>
    <t xml:space="preserve">Anote la cantidad de declaratorias de emergencia y de desastre natural emitidas durante el año 2019 por el Gobierno Federal (Secretaría de Gobernación) en favor de su entidad federativa. </t>
  </si>
  <si>
    <t>La cantidad anotada en cada una de las opciones debe ser igual o menor a la cantidad reportada como respuesta en la pregunta anterior.</t>
  </si>
  <si>
    <r>
      <t xml:space="preserve">2. No </t>
    </r>
    <r>
      <rPr>
        <i/>
        <sz val="8"/>
        <color theme="1"/>
        <rFont val="Arial"/>
        <family val="2"/>
      </rPr>
      <t>(pase a la pregunta 26)</t>
    </r>
  </si>
  <si>
    <r>
      <t xml:space="preserve">9. No se sabe </t>
    </r>
    <r>
      <rPr>
        <i/>
        <sz val="8"/>
        <color theme="1"/>
        <rFont val="Arial"/>
        <family val="2"/>
      </rPr>
      <t>(pase a la pregunta 26)</t>
    </r>
  </si>
  <si>
    <t xml:space="preserve">La cantidad registrada debe ser igual o menor la cantidad reportada como respuesta en la opción "Total de siniestros, desastres y emergencias ocurridos" de la pregunta 15. </t>
  </si>
  <si>
    <r>
      <t xml:space="preserve">2.- </t>
    </r>
    <r>
      <rPr>
        <b/>
        <i/>
        <sz val="8"/>
        <color theme="1"/>
        <rFont val="Arial"/>
        <family val="2"/>
      </rPr>
      <t>Efecto invernadero:</t>
    </r>
    <r>
      <rPr>
        <i/>
        <sz val="8"/>
        <color theme="1"/>
        <rFont val="Arial"/>
        <family val="2"/>
      </rPr>
      <t xml:space="preserve"> se refiere a los gases de efecto invernadero que absorben eficazmente la radiación infrarroja emitida por la superficie de la tierra. La radiación atmosférica es emitida en todas direcciones, en particular hacia la superficie de la tierra. Por ello, los gases de efecto invernadero retienen calor en el sistema superficie troposfera.</t>
    </r>
  </si>
  <si>
    <r>
      <t xml:space="preserve">4.- </t>
    </r>
    <r>
      <rPr>
        <b/>
        <i/>
        <sz val="8"/>
        <color theme="1"/>
        <rFont val="Arial"/>
        <family val="2"/>
      </rPr>
      <t>Sistema Nacional de Cambio Climático:</t>
    </r>
    <r>
      <rPr>
        <i/>
        <sz val="8"/>
        <color theme="1"/>
        <rFont val="Arial"/>
        <family val="2"/>
      </rPr>
      <t xml:space="preserve"> se refiere al mecanismo permanente de concurrencia, comunicación, colaboración, coordinación y concertación sobre la política nacional de cambio climático, entre los distintos órdenes de gobierno y los sectores público, privado y social, con el fin de propiciar sinergias para enfrentar de manera conjunta la vulnerabilidad y los riesgos, así como establecer las acciones prioritarias de mitigación y adaptación en todo el país, ante tal fenómeno. Al SINACC lo integran la Comisión Intersecretarial de Cambio Climático (CICC); el Instituto Nacional de Ecología y Cambio Climático (INECC); el Consejo de Cambio Climático (C3); las entidades federativas; las asociaciones de autoridades municipales y el Congreso de la Unión.</t>
    </r>
  </si>
  <si>
    <t xml:space="preserve">Señale las principales medidas adoptadas durante el año 2019 por su entidad federativa en materia de cambio climático y mitigación de emisiones de gases de efecto invernadero. </t>
  </si>
  <si>
    <t>En caso de seleccionar el código "13" o "99" no puede seleccionar otro código.</t>
  </si>
  <si>
    <t xml:space="preserve"> Actualmente, ¿el Gobierno de su entidad federativa tiene participación en el Sistema Nacional de Cambio Climático?</t>
  </si>
  <si>
    <t>1.- Debe considerar las acciones de capacitación realizadas tanto por capacitadores de la Administración Pública de la entidad federativa como las realizadas por instituciones académicas, públicas o privadas; siempre y cuando hayan sido registradas por la Administración pública de la entidad federativa y dirigidas al personal adscrito a sus instituciones.</t>
  </si>
  <si>
    <t xml:space="preserve">Al cierre del año 2019, ¿la Administración Pública de su entidad federativa contaba con algún programa de formación, capacitación y/o profesionalización en materia de Protección Civil para el personal adscrito a sus instituciones? </t>
  </si>
  <si>
    <t>Para cada tipo de fenómeno perturbador, la suma de las cantidades registradas en las desagregaciones por tipo de siniestro, desastre y emergencia debe ser igual la cantidad registrada en la columna "Cantidad" correspondiente a "Fenómenos perturbadores".</t>
  </si>
  <si>
    <t xml:space="preserve">De acuerdo con el total de siniestros, desastres y emergencias que reportó como respuesta en la pregunta 16, indique la condición de haber dado aviso oportuno a la población y la cantidad de fenómenos en los que el aviso fue oportuno, según forma de aviso. De igual forma, anote el tiempo de respuesta máximo (días naturales) por parte de las autoridades que los atendieron. </t>
  </si>
  <si>
    <t>Anote la cantidad de víctimas mortales derivado de la ocurrencia durante el año 2019 de algún siniestro, desastre o emergencia en su entidad federativa, según sexo y condición edad.</t>
  </si>
  <si>
    <t>Anote la cantidad de población afectada derivado de la ocurrencia durante el año 2019 de algún siniestro, desastre o emergencia en su entidad federativa, según sexo y tipo de afectación.</t>
  </si>
  <si>
    <t xml:space="preserve">Anote la cantidad de víctimas mortales y de población afectada derivado de la ocurrencia durante el año 2019 de algún siniestro, desastre o emergencia en su entidad federativa, según tipo de siniestro, desastre o emergencia y tipo de afectación. </t>
  </si>
  <si>
    <t>Se refiere a una herramienta que integra información cartográfica y estadística útil en la elaboración de planes de prevención y auxilio, oportuna toma de decisiones en caso de desastre, así como auxiliar en la integración de otro tipo de trabajos encaminados al desarrollo estatal, procuración de justicia y seguridad pública.</t>
  </si>
  <si>
    <t>Se refiere a la manifestación pública, por parte de la Secretaría de Gobernación a solicitud de alguna entidad federativa o dependencia federal, de que ha ocurrido un fenómeno natural perturbador en un lugar y tiempo determinado, mismo que ha causado daños, tanto a la vivienda como a los servicios e infraestructura pública federal, estatal y/o municipal. Todo ello conforme a lo determinado por las reglas de operación del Fondo de Desastres Naturales (FONDEN).</t>
  </si>
  <si>
    <t>Se refiere al reconocimiento de la Secretaría de Gobernación de que uno o varios municipios o demarcaciones territoriales de la Ciudad de México se encuentran ante la inminencia o alta probabilidad de que se presente un fenómeno perturbador de origen natural que provoque un riesgo excesivo para la seguridad e integridad de la población. Dicha declaratoria podrá subsistir aun ante la presencia de una declaratoria de desastre.</t>
  </si>
  <si>
    <t>Se refiere al resultado de la ocurrencia de uno o más agentes perturbadores severos y/o extremos, concatenados o no, de origen natural o de la actividad humana, que cuando acontecen en un tiempo y en una zona determinada causan daños y, que por su magnitud, exceden la capacidad de respuesta de la comunidad afectada. Para efectos del presente cuestionario, los fenómenos que pueden resultar en amenazas y provocar desastres se clasifican en los siguientes: antropogénico, astronómico, geológico, hidrometeorológico, natural perturbador, químico-tecnológico, sanitario-ecológico, socio-organizativo y otros.</t>
  </si>
  <si>
    <t>Se refiere a los gases de efecto invernadero que absorben eficazmente la radiación infrarroja emitida por la superficie de la tierra. La radiación atmosférica es emitida en todas direcciones, en particular hacia la superficie de la tierra. Por ello, los gases de efecto invernadero retienen calor en el sistema superficie troposfera.</t>
  </si>
  <si>
    <t>Se refiere al mecanismo permanente de concurrencia, comunicación, colaboración, coordinación y concertación sobre la política nacional de cambio climático, entre los distintos órdenes de gobierno y los sectores público, privado y social, con el fin de propiciar sinergias para enfrentar de manera conjunta la vulnerabilidad y los riesgos, así como establecer las acciones prioritarias de mitigación y adaptación en todo el país, ante tal fenómeno. Al SINACC lo integran la Comisión Intersecretarial de Cambio Climático (CICC); el Instituto Nacional de Ecología y Cambio Climático (INECC); el Consejo de Cambio Climático (C3); las entidades federativas; las asociaciones de autoridades municipales y el Congreso de la Unión.</t>
  </si>
  <si>
    <t>Se refiere a un evento súbito donde existe la probabilidad de causar daños a personas, al ambiente o a los bienes, considerándose una perturbación de las actividades normales en todo centro de trabajo, establecimiento, unidad de explotación, empresas, instituciones públicas o privadas y que demanda una acción inmediata.</t>
  </si>
  <si>
    <t>Se refiere a la persona afectada por un agente perturbador, ya sea que haya sufrido daños en su integridad física o un prejuicio en sus bienes, de tal manera que requiera asistencia externa para su subsistencia; considerándose con esa condición en tanto no se concluya la emergencia o se restablezca la situación de normalidad previa al desastre.</t>
  </si>
  <si>
    <t>Se refiere a las personas afectadas por un agente perturbador y cuya localización se desconoce después del impacto del desastre en la comunidad afectada.</t>
  </si>
  <si>
    <r>
      <rPr>
        <b/>
        <sz val="9"/>
        <color theme="1"/>
        <rFont val="Arial"/>
        <family val="2"/>
      </rPr>
      <t>Hidrometeorológico:</t>
    </r>
    <r>
      <rPr>
        <sz val="9"/>
        <color theme="1"/>
        <rFont val="Arial"/>
        <family val="2"/>
      </rPr>
      <t xml:space="preserve"> se refiere al agente perturbador que se genera por la acción de los agentes atmosféricos, tales como ciclones tropicales, lluvias extremas, inundaciones pluviales, fluviales, costeras y lacustres; tormentas de nieve, granizo, polvo y electricidad; heladas; sequías; ondas cálidas y gélidas; y tornados.</t>
    </r>
  </si>
  <si>
    <r>
      <rPr>
        <b/>
        <sz val="9"/>
        <color theme="1"/>
        <rFont val="Arial"/>
        <family val="2"/>
      </rPr>
      <t>Químico-tecnológico:</t>
    </r>
    <r>
      <rPr>
        <sz val="9"/>
        <color theme="1"/>
        <rFont val="Arial"/>
        <family val="2"/>
      </rPr>
      <t xml:space="preserve"> se refiere al agente perturbador que se genera por la acción violenta de diferentes sustancias derivadas de su interacción molecular o nuclear. Comprende fenómenos destructivos, tales como incendios de todo tipo, explosiones, fugas tóxicas, radiaciones y derrames.</t>
    </r>
  </si>
  <si>
    <r>
      <rPr>
        <b/>
        <sz val="9"/>
        <color theme="1"/>
        <rFont val="Arial"/>
        <family val="2"/>
      </rPr>
      <t>Sanitario-ecológico:</t>
    </r>
    <r>
      <rPr>
        <sz val="9"/>
        <color theme="1"/>
        <rFont val="Arial"/>
        <family val="2"/>
      </rPr>
      <t xml:space="preserve"> se refiere al agente perturbador que se genera por la acción patógena de agentes biológicos que afectan a la población, a los animales y a las cosechas, causando su muerte o la alteración de su salud. Las epidemias o plagas constituyen un desastre sanitario en el sentido estricto del término. En esta clasificación también se ubica la contaminación del aire, agua, suelo y alimentos.</t>
    </r>
  </si>
  <si>
    <r>
      <rPr>
        <b/>
        <sz val="9"/>
        <color theme="1"/>
        <rFont val="Arial"/>
        <family val="2"/>
      </rPr>
      <t>Socio-organizativo:</t>
    </r>
    <r>
      <rPr>
        <sz val="9"/>
        <color theme="1"/>
        <rFont val="Arial"/>
        <family val="2"/>
      </rPr>
      <t xml:space="preserve"> se refiere al agente perturbador que se genera con motivo de errores humanos o por acciones premeditadas, que se dan en el marco de grandes concentraciones o movimientos masivos de población, tales como demostraciones de inconformidad social, concentración masiva de población, terrorismo, sabotaje, vandalismo, accidentes aéreos, marítimos o terrestres, e interrupción o afectación de los servicios básicos o de infraestructura estratégica.</t>
    </r>
  </si>
  <si>
    <r>
      <rPr>
        <b/>
        <sz val="9"/>
        <color theme="1"/>
        <rFont val="Arial"/>
        <family val="2"/>
      </rPr>
      <t xml:space="preserve">Otros: </t>
    </r>
    <r>
      <rPr>
        <sz val="9"/>
        <color theme="1"/>
        <rFont val="Arial"/>
        <family val="2"/>
      </rPr>
      <t>se refiere a todos aquellos fenómenos que no hayan sido clasificados en las definiciones anteriores.</t>
    </r>
  </si>
  <si>
    <r>
      <rPr>
        <b/>
        <sz val="9"/>
        <color theme="1"/>
        <rFont val="Arial"/>
        <family val="2"/>
      </rPr>
      <t xml:space="preserve">Geológicos: </t>
    </r>
    <r>
      <rPr>
        <sz val="9"/>
        <color theme="1"/>
        <rFont val="Arial"/>
        <family val="2"/>
      </rPr>
      <t>se refiere al agente perturbador que tiene como causa directa las acciones y movimientos de la corteza terrestre. A esta categoría pertenecen los sismos, las erupciones volcánicas, los tsunamis, la inestabilidad de laderas, los flujos, los caídos o derrumbes, los hundimientos, la subsidencia y los agrietamientos.</t>
    </r>
  </si>
  <si>
    <t>Se refiere a la población identificada que ha sido ayudada a abandonar obligatoriamente un territorio por razones militares, políticas, sanitarias, etcétera, y se hayan en circunstancias dispuestas para brindar alojamiento a las personas afectadas por una emergencia o desastre durante el tiempo que resulte necesario. Se considera que, a los efectos de estas instrucciones, el alojamiento provee al evacuado comodidades, alimentos y elementos durante su permanencia en el mismo.</t>
  </si>
  <si>
    <t>Se refiere a un instrumento financiero que busca responder de manera inmediata y oportuna, proporcionando suministros de auxilio y asistencia a la población que se encuentra ante la inminencia o alta probabilidad de que ocurra un fenómeno natural perturbador. Está a cargo de la Secretaría de Gobernación y se activa a través de la emisión de una declaratoria de emergencia.
Las entidades federativas, a través de sus gobernadores o jefe de gobierno, o las dependencias federales a solicitud de sus titulares, son los facultados para solicitar el Fondo ante la Secretaría de Gobernación.</t>
  </si>
  <si>
    <t>Se refiere a aquellas personas lesionadas o con contusiones debido al impacto de agentes perturbadores en una comunidad.</t>
  </si>
  <si>
    <t>Se refiere a un instrumento de planeación y operación circunscrito al ámbito de una dependencia, entidad, institución u organismo del sector público, privado o social, que se compone por el plan operativo para la Unidad Interna de Protección Civil, el plan para la continuidad de operaciones y el plan de contingencias, y tiene como propósito mitigar los riesgos previamente identificados y definir acciones preventivas y de respuesta para estar en condiciones de atender la eventualidad de alguna emergencia o desastre que se presente en las entidades federativas.</t>
  </si>
  <si>
    <t>Se refiere a un instrumento operativo militar que establece los lineamientos generales a los organismos del ejército y fuerza aérea mexicanos para realizar actividades de auxilio a la población civil afectada por cualquier tipo de desastre.</t>
  </si>
  <si>
    <t>Se refiere al segmento de la población que padece directa o indirectamente los efectos de un fenómeno destructivo, y cuyas relaciones se ven sustancialmente alteradas, lo cual provoca la aparición de reacciones diversas, condicionadas por factores tales como pautas comunes de comportamiento, arraigo, solidaridad y niveles culturales.</t>
  </si>
  <si>
    <t>Se refiere a la acción solidaria y participativa que, en consideración tanto de los riesgos de origen natural o antrópico como de los efectos adversos de los agentes perturbadores, prevé la coordinación y concertación de los sectores público, privado y social en el marco del Sistema Nacional, con el fin de crear un conjunto de disposiciones, planes, programas, estrategias, mecanismos y recursos para que, de manera corresponsable y privilegiando la Gestión Integral de Riesgos y la continuidad de operaciones, se apliquen las medidas y acciones que sean necesarias para salvaguardar la vida, integridad y salud de la población, así como sus bienes, la infraestructura, la plana productiva y el medio ambiente.</t>
  </si>
  <si>
    <t xml:space="preserve">Se refiere al plazo en que las autoridades toman las acciones necesarias para atender las llamadas, alertas o previsiones en materia de protección civil y la inmediatez de los plazos de respuesta. </t>
  </si>
  <si>
    <r>
      <t xml:space="preserve">Astronómicos: </t>
    </r>
    <r>
      <rPr>
        <sz val="9"/>
        <color theme="1"/>
        <rFont val="Arial"/>
        <family val="2"/>
      </rPr>
      <t>se refiere a los eventos, procesos o propiedades a los que están sometidos los objetos del espacio exterior incluidas las estrellas, planetas, cometas y meteoros. Algunos de estos fenómenos interactúan con la tierra, ocasionándole situaciones que generan perturbaciones que pueden ser destructivas tanto en la atmósfera como en la superficie terrestre, entre ellas se cuentan las tormentas magnéticas y el impacto de meteoritos.</t>
    </r>
  </si>
  <si>
    <t>Preguntas 1 a 29</t>
  </si>
  <si>
    <t>En caso de no haber seleccionado el código "1" como respuesta en la pregunta anterior, no puede contestar este reactivo.</t>
  </si>
  <si>
    <t>En caso de no haber seleccionado el código "2" como respuesta en la pregunta anterior, no puede contestar este reactivo.</t>
  </si>
  <si>
    <t>Seminario</t>
  </si>
  <si>
    <r>
      <t xml:space="preserve">Otra </t>
    </r>
    <r>
      <rPr>
        <i/>
        <sz val="8"/>
        <color theme="1"/>
        <rFont val="Arial"/>
        <family val="2"/>
      </rPr>
      <t>(especifique)</t>
    </r>
  </si>
  <si>
    <t>En caso de que un servidor público cuente con la acreditación de más de una acción de capacitación impartida y concluida entre el 1 de enero y el 31 de diciembre de 2019, debe registrarlo solo una vez en la modalidad correspondiente a la última acción de capacitación acreditada. De considerar necesario su registro en el resto de las acciones acreditadas, haga uso del recuadro establecido para tal efecto que se encuentra al final de la tabla de respuesta.</t>
  </si>
  <si>
    <t>En caso de que registre algún valor numérico o "NS" para el numeral 6, debe anotar el nombre de dicha(s) modalidad(es) en el recuadro destinado para tal efecto que se encuentra al final de la tabla de respuesta.</t>
  </si>
  <si>
    <r>
      <t xml:space="preserve">Otra modalidad:
</t>
    </r>
    <r>
      <rPr>
        <i/>
        <sz val="8"/>
        <color theme="1"/>
        <rFont val="Arial"/>
        <family val="2"/>
      </rPr>
      <t>(especifique)</t>
    </r>
  </si>
  <si>
    <t>Personal adscrito a las instituciones de la Administración Pública de la entidad federativa, según sexo</t>
  </si>
  <si>
    <t>Debe considerar al personal adscrito a las instituciones de la Administración Pública de la entidad federativa que haya concluido determinada acción de capacitación impartida y concluida entre el 1 de enero y el 31 de diciembre de 2019, y cuente además con el certificado, constancia, calificación aprobatoria o cualquier documento que acredite la conclusión de determinada acción de capacitación.</t>
  </si>
  <si>
    <t>Acciones de capacitación impartidas</t>
  </si>
  <si>
    <t>Acciones de capacitación impartidas y concluidas</t>
  </si>
  <si>
    <t>Anote la cantidad de acciones de capacitación en materia de Protección Civil, según tema, impartidas durante el año 2019 al personal adscrito a las instituciones de la Administración Pública de su entidad federativa. Por cada una de estas, anote la cantidad de servidores públicos, según sexo, que acreditaron las acciones impartidas y concluidas durante el referido año.</t>
  </si>
  <si>
    <t>Debe considerar al personal adscrito a las instituciones de la Administración Pública de la entidad federativa que haya concluido determinada acción de capacitación en los temas enlistados impartida y concluida entre el 1 de enero y el 31 de diciembre de 2019, y cuente además con el certificado, constancia, calificación aprobatoria o cualquier documento que acredite la conclusión de determinada acción de capacitación.</t>
  </si>
  <si>
    <t xml:space="preserve">En caso de que una acción de capacitación haya contemplado más de un tema, debe registrarla tantas veces sea necesario en el o los temas correspondientes. </t>
  </si>
  <si>
    <t>En caso de que un servidor público cuente con la acreditación de más de una acción de capacitación impartida y concluida entre el 1 de enero y el 31 de diciembre de 2019, debe registrarlo tantas veces sea necesario en el o los temas correspondientes.</t>
  </si>
  <si>
    <t>Durante el año 2019, ¿se impartieron acciones de capacitación (diplomados, cursos, talleres, conferencias, seminarios o cualquier otra modalidad) en materia de Protección Civil al personal adscrito a las instituciones de la Administración Pública de su entidad federativa?</t>
  </si>
  <si>
    <t>III.1 Capacitación del personal en materia de protección civil</t>
  </si>
  <si>
    <t>Anote la cantidad de acciones de capacitación en materia de Protección Civil, según modalidad, impartidas durante el año 2019 al personal adscrito a las instituciones de la Administración Pública de su entidad federativa. Por cada una de estas, anote la cantidad de servidores públicos, según sexo, que acreditaron las acciones impartidas y concluidas durante el referido año.</t>
  </si>
  <si>
    <r>
      <t xml:space="preserve">1.- Periodo de referencia de los datos: 
</t>
    </r>
    <r>
      <rPr>
        <b/>
        <i/>
        <sz val="8"/>
        <color theme="1"/>
        <rFont val="Arial"/>
        <family val="2"/>
      </rPr>
      <t>Durante el año:</t>
    </r>
    <r>
      <rPr>
        <i/>
        <sz val="8"/>
        <color theme="1"/>
        <rFont val="Arial"/>
        <family val="2"/>
      </rPr>
      <t xml:space="preserve"> la información se refiere a lo existente del 1 de enero al 31 de diciembre de 2019.
</t>
    </r>
    <r>
      <rPr>
        <b/>
        <i/>
        <sz val="8"/>
        <color theme="1"/>
        <rFont val="Arial"/>
        <family val="2"/>
      </rPr>
      <t>Al cierre del año:</t>
    </r>
    <r>
      <rPr>
        <i/>
        <sz val="8"/>
        <color theme="1"/>
        <rFont val="Arial"/>
        <family val="2"/>
      </rPr>
      <t xml:space="preserve"> la información se refiere a lo existente al 31 de diciembre de 2019.
</t>
    </r>
    <r>
      <rPr>
        <b/>
        <i/>
        <sz val="8"/>
        <color theme="1"/>
        <rFont val="Arial"/>
        <family val="2"/>
      </rPr>
      <t xml:space="preserve">Actualmente: </t>
    </r>
    <r>
      <rPr>
        <i/>
        <sz val="8"/>
        <color theme="1"/>
        <rFont val="Arial"/>
        <family val="2"/>
      </rPr>
      <t>la información se refiere a lo existente al momento del llenado del cuestionario.</t>
    </r>
  </si>
  <si>
    <t xml:space="preserve">La suma de las cantidades registradas en la columna "Acciones de capacitación impartidas y concluidas" debe ser igual o mayor a la suma de las cantidades reportas como respuesta en la columna "Acciones de capacitación impartidas y concluidas" de la pregunta anterior. </t>
  </si>
  <si>
    <t xml:space="preserve">La suma de las cantidades registradas en la columna "Acciones de capacitación impartidas" debe ser igual o mayor a la suma de las cantidades reportas como respuesta en la columna "Acciones de capacitación impartidas" de la pregunta anterior. </t>
  </si>
  <si>
    <t xml:space="preserve">Para cada fila, la cantidad registrada en cada una de las columnas correspondientes a "Tipo de afectación" debe ser igual o menor a la cantidad reportada en la columna "Total". </t>
  </si>
  <si>
    <r>
      <t xml:space="preserve">Para ello, este módulo contiene </t>
    </r>
    <r>
      <rPr>
        <b/>
        <sz val="9"/>
        <color theme="1"/>
        <rFont val="Arial"/>
        <family val="2"/>
      </rPr>
      <t>354 preguntas</t>
    </r>
    <r>
      <rPr>
        <sz val="9"/>
        <color theme="1"/>
        <rFont val="Arial"/>
        <family val="2"/>
      </rPr>
      <t xml:space="preserve"> agrupadas en las siguientes secciones:</t>
    </r>
  </si>
  <si>
    <t>1. Emergencias</t>
  </si>
  <si>
    <t>3. Siniestros</t>
  </si>
  <si>
    <t>Durante el año 2019, ¿su entidad federativa sufrió alguna emergencia, desastre o siniestro?</t>
  </si>
  <si>
    <t>En la columna "Acciones de capacitación impartidas" debe considerar las acciones de capacitación (diplomados, cursos, talleres, conferencias, seminarios o cualquier otra modalidad) impartidas del 1 de enero al 31 de diciembre de 2019 al personal adscrito a las instituciones de la Administración Pública de la entidad federativa, independientemente de que hayan concluido durante el referido año.</t>
  </si>
  <si>
    <t>En la columna "Acciones de capacitación impartidas y concluidas" debe considerar las acciones de capacitación (diplomados, cursos, talleres, conferencias, seminarios o cualquier otra modalidad) impartidas del 1 de enero al 31 de diciembre de 2019 al personal adscrito a las instituciones de la Administración Pública de la entidad federativa, y que además hayan concluido durante el referido año.</t>
  </si>
  <si>
    <t>En la columna "Acciones de capacitación impartidas" debe considerar las acciones de capacitación (diplomados, cursos, talleres, conferencias, seminarios o cualquier otra modalidad) en los temas enlistados impartidas del 1 de enero al 31 de diciembre de 2019 al personal adscrito a las instituciones de la Administración Pública de la entidad federativa, independientemente de que hayan concluido durante el referido año.</t>
  </si>
  <si>
    <t>En la columna "Acciones de capacitación impartidas y concluidas" debe considerar las acciones de capacitación (diplomados, cursos, talleres, conferencias, seminarios o cualquier otra modalidad) en los temas enlistados impartidas del 1 de enero al 31 de diciembre de 2019 al personal adscrito a las instituciones de la Administración Pública de la entidad federativa, y que además hayan concluido durante el referido año.</t>
  </si>
  <si>
    <r>
      <t xml:space="preserve">Total de emergencias, desastres y siniestros ocurridos </t>
    </r>
    <r>
      <rPr>
        <b/>
        <i/>
        <sz val="8"/>
        <color theme="1"/>
        <rFont val="Arial"/>
        <family val="2"/>
      </rPr>
      <t>(1. + 2. + 3.)</t>
    </r>
  </si>
  <si>
    <t xml:space="preserve">La suma de las cantidades registradas debe ser igual o menor la cantidad reportada como respuesta en la opción "Total de emergencias, desastres y siniestros ocurridos" de la pregunta 15. </t>
  </si>
  <si>
    <t>Durante el año 2019, ¿el Ejército Mexicano aplicó el Plan DN-III ante alguno de las emergencias, desastres y siniestros reportados como respuesta en la pregunta 15?</t>
  </si>
  <si>
    <t>Total de emergencias, desastres y siniestros en los que se aplicó el Plan DN-III</t>
  </si>
  <si>
    <t>Durante el año 2019, ¿la Marina Armada de México aplicó el Plan Marina ante alguno de las emergencias, desastres y siniestros reportados como respuesta en la pregunta 15?</t>
  </si>
  <si>
    <t xml:space="preserve">La cantidad registrada debe ser igual o menor la cantidad reportada como respuesta en la opción "Total de emergencias, desastres y siniestros ocurridos" de la pregunta 15. </t>
  </si>
  <si>
    <t>Anote el total de emergencias, desastres y siniestros en los que se aplicó el Plan DN-III en su entidad federativa.</t>
  </si>
  <si>
    <t xml:space="preserve">Anote el total de emergencias, desastres y siniestros en los que se aplicó el Plan Marina en su entidad federativa. </t>
  </si>
  <si>
    <t xml:space="preserve">Total de emergencias, desastres y siniestros en los que se aplicó el Plan Marina. </t>
  </si>
  <si>
    <t>Para cada fila, la cantidad registrada en la columna "Total" debe ser igual o menor a la suma de las cantidades reportadas en las columnas correspondientes a "Tipo de afectación", toda vez que una persona  afectada pudo haber tenido uno o más tipos de afectación.</t>
  </si>
  <si>
    <r>
      <rPr>
        <b/>
        <sz val="15"/>
        <color theme="1"/>
        <rFont val="Arial"/>
        <family val="2"/>
      </rPr>
      <t>Informantes:</t>
    </r>
    <r>
      <rPr>
        <b/>
        <sz val="9"/>
        <color theme="1"/>
        <rFont val="Arial"/>
        <family val="2"/>
      </rPr>
      <t xml:space="preserve">
</t>
    </r>
    <r>
      <rPr>
        <i/>
        <sz val="8"/>
        <color theme="1"/>
        <rFont val="Arial"/>
        <family val="2"/>
      </rPr>
      <t>(Responde: institución encargada de la función de protección civil de la entidad federativa)</t>
    </r>
  </si>
  <si>
    <t>X</t>
  </si>
  <si>
    <t>com</t>
  </si>
  <si>
    <t>""</t>
  </si>
  <si>
    <t>total</t>
  </si>
  <si>
    <t>ns</t>
  </si>
  <si>
    <t>suma</t>
  </si>
  <si>
    <t>Comp</t>
  </si>
  <si>
    <t>comp</t>
  </si>
  <si>
    <t>p16</t>
  </si>
  <si>
    <t>p19</t>
  </si>
  <si>
    <t>p20</t>
  </si>
  <si>
    <t>Aguascalientes</t>
  </si>
  <si>
    <t>Baja California</t>
  </si>
  <si>
    <t>Baja California Sur</t>
  </si>
  <si>
    <t>Campeche</t>
  </si>
  <si>
    <t>Coahuila de Zaragoza</t>
  </si>
  <si>
    <t>Colima</t>
  </si>
  <si>
    <t>Chiapas</t>
  </si>
  <si>
    <t>Chihuahua</t>
  </si>
  <si>
    <t>Ciudad de México</t>
  </si>
  <si>
    <t>Durango</t>
  </si>
  <si>
    <t>Guanajuato</t>
  </si>
  <si>
    <t>Guerrero</t>
  </si>
  <si>
    <t>Hidalgo</t>
  </si>
  <si>
    <t>Jalisco</t>
  </si>
  <si>
    <t>México</t>
  </si>
  <si>
    <t>Michoacán de Ocampo</t>
  </si>
  <si>
    <t>Morelos</t>
  </si>
  <si>
    <t>Nayarit</t>
  </si>
  <si>
    <t>Nuevo León</t>
  </si>
  <si>
    <t>Oaxaca</t>
  </si>
  <si>
    <t>Puebla</t>
  </si>
  <si>
    <t>Querétaro</t>
  </si>
  <si>
    <t>Quintana Roo</t>
  </si>
  <si>
    <t>San Luis Potosí</t>
  </si>
  <si>
    <t>Sinaloa</t>
  </si>
  <si>
    <t>Sonora</t>
  </si>
  <si>
    <t>Tabasco</t>
  </si>
  <si>
    <t>Tamaulipas</t>
  </si>
  <si>
    <t>Tlaxcala</t>
  </si>
  <si>
    <t>Veracruz de Ignacio de la Llave</t>
  </si>
  <si>
    <t>Yucatán</t>
  </si>
  <si>
    <t>Zacatecas</t>
  </si>
  <si>
    <t>p3</t>
  </si>
  <si>
    <t>ACC I y C</t>
  </si>
  <si>
    <t>Acc I</t>
  </si>
  <si>
    <t>hom</t>
  </si>
  <si>
    <t>muj</t>
  </si>
  <si>
    <t>&lt;1</t>
  </si>
  <si>
    <t>dec</t>
  </si>
  <si>
    <t>p10</t>
  </si>
  <si>
    <t>p5</t>
  </si>
  <si>
    <t>p12</t>
  </si>
  <si>
    <t>t</t>
  </si>
  <si>
    <t>p15</t>
  </si>
  <si>
    <t>na</t>
  </si>
  <si>
    <t>NA</t>
  </si>
  <si>
    <t>T</t>
  </si>
  <si>
    <t>M</t>
  </si>
  <si>
    <t>E</t>
  </si>
  <si>
    <t>F</t>
  </si>
  <si>
    <t>tiempo</t>
  </si>
  <si>
    <t>heridos</t>
  </si>
  <si>
    <t>evacuados</t>
  </si>
  <si>
    <t xml:space="preserve">desaparecidos </t>
  </si>
  <si>
    <t>damnificados</t>
  </si>
  <si>
    <t>p22</t>
  </si>
  <si>
    <t>p18</t>
  </si>
  <si>
    <t>contara(rango despues de ni)</t>
  </si>
  <si>
    <t>suma (rango despues de ni)</t>
  </si>
  <si>
    <t>contar ns (rango despues de ni)</t>
  </si>
  <si>
    <t>contar ceros (rango despues de ni)</t>
  </si>
  <si>
    <t>celda ni</t>
  </si>
  <si>
    <t>comprobación</t>
  </si>
  <si>
    <t>May</t>
  </si>
  <si>
    <t>Men</t>
  </si>
  <si>
    <t>NI</t>
  </si>
  <si>
    <t>H</t>
  </si>
  <si>
    <t>DE</t>
  </si>
  <si>
    <t>DA</t>
  </si>
  <si>
    <t>p25</t>
  </si>
  <si>
    <t>p23</t>
  </si>
  <si>
    <t>p27</t>
  </si>
  <si>
    <t xml:space="preserve">Para el porcentaje de avance debe considerar el nivel de cumplimiento de las metas y objetivos que se haya establecido alcanzar para el año 2019, por lo que de contar con metas y objetivos cuyo periodo de cumplimiento total rebase el año 2019 debe considerar el avance proporcional alcanzado respecto a dicho año. En cualquier caso la cifra no puede ser mayor a 100.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</si>
</sst>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00"/>
  </numFmts>
  <fonts count="35" x14ac:knownFonts="1">
    <font>
      <sz val="11"/>
      <color theme="1"/>
      <name val="Calibri"/>
      <family val="2"/>
      <scheme val="minor"/>
    </font>
    <font>
      <u/>
      <sz val="11"/>
      <color theme="10"/>
      <name val="Calibri"/>
      <family val="2"/>
      <scheme val="minor"/>
    </font>
    <font>
      <b/>
      <sz val="15"/>
      <color theme="1"/>
      <name val="Arial"/>
      <family val="2"/>
    </font>
    <font>
      <sz val="12"/>
      <color theme="4" tint="-0.249977111117893"/>
      <name val="Arial"/>
      <family val="2"/>
    </font>
    <font>
      <b/>
      <u/>
      <sz val="12"/>
      <color theme="4" tint="-0.249977111117893"/>
      <name val="Arial"/>
      <family val="2"/>
    </font>
    <font>
      <sz val="10"/>
      <color theme="1"/>
      <name val="Arial"/>
      <family val="2"/>
    </font>
    <font>
      <i/>
      <sz val="8"/>
      <color theme="1"/>
      <name val="Arial"/>
      <family val="2"/>
    </font>
    <font>
      <sz val="11"/>
      <color theme="1"/>
      <name val="Arial"/>
      <family val="2"/>
    </font>
    <font>
      <sz val="9"/>
      <color theme="1"/>
      <name val="Arial"/>
      <family val="2"/>
    </font>
    <font>
      <b/>
      <sz val="9"/>
      <color theme="1"/>
      <name val="Arial"/>
      <family val="2"/>
    </font>
    <font>
      <sz val="8"/>
      <color theme="1"/>
      <name val="Arial"/>
      <family val="2"/>
    </font>
    <font>
      <b/>
      <i/>
      <sz val="8"/>
      <color theme="1"/>
      <name val="Arial"/>
      <family val="2"/>
    </font>
    <font>
      <b/>
      <sz val="12"/>
      <color theme="1"/>
      <name val="Arial"/>
      <family val="2"/>
    </font>
    <font>
      <b/>
      <i/>
      <u/>
      <sz val="10"/>
      <color theme="1"/>
      <name val="Arial"/>
      <family val="2"/>
    </font>
    <font>
      <sz val="9"/>
      <name val="Arial"/>
      <family val="2"/>
    </font>
    <font>
      <i/>
      <sz val="11"/>
      <color theme="1"/>
      <name val="Arial"/>
      <family val="2"/>
    </font>
    <font>
      <u/>
      <sz val="12"/>
      <color rgb="FF003057"/>
      <name val="Arial"/>
      <family val="2"/>
    </font>
    <font>
      <b/>
      <u/>
      <sz val="12"/>
      <color rgb="FF0077C8"/>
      <name val="Arial"/>
      <family val="2"/>
    </font>
    <font>
      <b/>
      <sz val="11"/>
      <name val="Symbol"/>
      <family val="1"/>
      <charset val="2"/>
    </font>
    <font>
      <sz val="9"/>
      <color theme="0"/>
      <name val="Arial"/>
      <family val="2"/>
    </font>
    <font>
      <b/>
      <sz val="11"/>
      <color theme="0"/>
      <name val="Arial"/>
      <family val="2"/>
    </font>
    <font>
      <b/>
      <sz val="9"/>
      <color theme="0"/>
      <name val="Arial"/>
      <family val="2"/>
    </font>
    <font>
      <i/>
      <sz val="9"/>
      <color theme="1"/>
      <name val="Arial"/>
      <family val="2"/>
    </font>
    <font>
      <b/>
      <sz val="8"/>
      <color theme="1"/>
      <name val="Arial"/>
      <family val="2"/>
    </font>
    <font>
      <b/>
      <sz val="9"/>
      <name val="Arial"/>
      <family val="2"/>
    </font>
    <font>
      <i/>
      <sz val="8"/>
      <name val="Arial"/>
      <family val="2"/>
    </font>
    <font>
      <sz val="11"/>
      <color indexed="8"/>
      <name val="Calibri"/>
      <family val="2"/>
    </font>
    <font>
      <b/>
      <sz val="11"/>
      <color theme="1"/>
      <name val="Symbol"/>
      <family val="1"/>
      <charset val="2"/>
    </font>
    <font>
      <sz val="11"/>
      <color rgb="FFFF0000"/>
      <name val="Arial"/>
      <family val="2"/>
    </font>
    <font>
      <b/>
      <sz val="9"/>
      <color rgb="FFFF0000"/>
      <name val="Arial"/>
      <family val="2"/>
    </font>
    <font>
      <b/>
      <sz val="9"/>
      <color rgb="FF0070C0"/>
      <name val="Arial"/>
      <family val="2"/>
    </font>
    <font>
      <sz val="8"/>
      <color theme="1"/>
      <name val="Calibri"/>
      <family val="2"/>
      <scheme val="minor"/>
    </font>
    <font>
      <sz val="8"/>
      <name val="Calibri"/>
      <family val="2"/>
      <scheme val="minor"/>
    </font>
    <font>
      <b/>
      <sz val="8"/>
      <color rgb="FFFF0000"/>
      <name val="Calibri"/>
      <family val="2"/>
      <scheme val="minor"/>
    </font>
    <font>
      <sz val="7"/>
      <color theme="1"/>
      <name val="Arial"/>
      <family val="2"/>
    </font>
  </fonts>
  <fills count="8">
    <fill>
      <patternFill patternType="none"/>
    </fill>
    <fill>
      <patternFill patternType="gray125"/>
    </fill>
    <fill>
      <patternFill patternType="solid">
        <fgColor theme="0"/>
        <bgColor indexed="64"/>
      </patternFill>
    </fill>
    <fill>
      <patternFill patternType="solid">
        <fgColor rgb="FF003057"/>
        <bgColor indexed="64"/>
      </patternFill>
    </fill>
    <fill>
      <patternFill patternType="solid">
        <fgColor rgb="FF6F7070"/>
        <bgColor indexed="64"/>
      </patternFill>
    </fill>
    <fill>
      <patternFill patternType="solid">
        <fgColor theme="0" tint="-0.499984740745262"/>
        <bgColor indexed="64"/>
      </patternFill>
    </fill>
    <fill>
      <patternFill patternType="solid">
        <fgColor rgb="FFFFFF00"/>
        <bgColor indexed="64"/>
      </patternFill>
    </fill>
    <fill>
      <patternFill patternType="solid">
        <fgColor theme="5" tint="0.79998168889431442"/>
        <bgColor indexed="64"/>
      </patternFill>
    </fill>
  </fills>
  <borders count="72">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style="medium">
        <color theme="1" tint="0.499984740745262"/>
      </left>
      <right/>
      <top style="medium">
        <color theme="1" tint="0.499984740745262"/>
      </top>
      <bottom style="medium">
        <color theme="1" tint="0.499984740745262"/>
      </bottom>
      <diagonal/>
    </border>
    <border>
      <left/>
      <right/>
      <top style="medium">
        <color theme="1" tint="0.499984740745262"/>
      </top>
      <bottom style="medium">
        <color theme="1" tint="0.499984740745262"/>
      </bottom>
      <diagonal/>
    </border>
    <border>
      <left/>
      <right style="medium">
        <color theme="1" tint="0.499984740745262"/>
      </right>
      <top style="medium">
        <color theme="1" tint="0.499984740745262"/>
      </top>
      <bottom style="medium">
        <color theme="1" tint="0.499984740745262"/>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theme="1"/>
      </left>
      <right style="thin">
        <color theme="1"/>
      </right>
      <top style="thin">
        <color theme="1"/>
      </top>
      <bottom style="thin">
        <color theme="1"/>
      </bottom>
      <diagonal/>
    </border>
    <border>
      <left style="thin">
        <color theme="1"/>
      </left>
      <right style="thin">
        <color theme="1"/>
      </right>
      <top/>
      <bottom style="thin">
        <color theme="1"/>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theme="1"/>
      </left>
      <right/>
      <top/>
      <bottom/>
      <diagonal/>
    </border>
    <border>
      <left/>
      <right style="thin">
        <color theme="1"/>
      </right>
      <top/>
      <bottom/>
      <diagonal/>
    </border>
    <border>
      <left style="medium">
        <color rgb="FFBFBFBF"/>
      </left>
      <right/>
      <top style="medium">
        <color rgb="FFBFBFBF"/>
      </top>
      <bottom style="medium">
        <color rgb="FFBFBFBF"/>
      </bottom>
      <diagonal/>
    </border>
    <border>
      <left/>
      <right/>
      <top style="medium">
        <color rgb="FFBFBFBF"/>
      </top>
      <bottom style="medium">
        <color rgb="FFBFBFBF"/>
      </bottom>
      <diagonal/>
    </border>
    <border>
      <left/>
      <right style="medium">
        <color rgb="FFBFBFBF"/>
      </right>
      <top style="medium">
        <color rgb="FFBFBFBF"/>
      </top>
      <bottom style="medium">
        <color rgb="FFBFBFBF"/>
      </bottom>
      <diagonal/>
    </border>
    <border>
      <left style="medium">
        <color theme="0" tint="-0.24994659260841701"/>
      </left>
      <right/>
      <top style="medium">
        <color theme="0" tint="-0.24994659260841701"/>
      </top>
      <bottom/>
      <diagonal/>
    </border>
    <border>
      <left/>
      <right/>
      <top style="medium">
        <color theme="0" tint="-0.24994659260841701"/>
      </top>
      <bottom/>
      <diagonal/>
    </border>
    <border>
      <left/>
      <right style="medium">
        <color theme="0" tint="-0.24994659260841701"/>
      </right>
      <top style="medium">
        <color theme="0" tint="-0.24994659260841701"/>
      </top>
      <bottom/>
      <diagonal/>
    </border>
    <border>
      <left style="medium">
        <color theme="0" tint="-0.24994659260841701"/>
      </left>
      <right/>
      <top/>
      <bottom style="medium">
        <color theme="0" tint="-0.24994659260841701"/>
      </bottom>
      <diagonal/>
    </border>
    <border>
      <left/>
      <right/>
      <top/>
      <bottom style="medium">
        <color theme="0" tint="-0.24994659260841701"/>
      </bottom>
      <diagonal/>
    </border>
    <border>
      <left/>
      <right style="medium">
        <color theme="0" tint="-0.24994659260841701"/>
      </right>
      <top/>
      <bottom style="medium">
        <color theme="0" tint="-0.24994659260841701"/>
      </bottom>
      <diagonal/>
    </border>
    <border>
      <left style="medium">
        <color rgb="FF6F7070"/>
      </left>
      <right/>
      <top style="medium">
        <color rgb="FF6F7070"/>
      </top>
      <bottom/>
      <diagonal/>
    </border>
    <border>
      <left/>
      <right/>
      <top style="medium">
        <color rgb="FF6F7070"/>
      </top>
      <bottom/>
      <diagonal/>
    </border>
    <border>
      <left/>
      <right style="medium">
        <color rgb="FF6F7070"/>
      </right>
      <top style="medium">
        <color rgb="FF6F7070"/>
      </top>
      <bottom/>
      <diagonal/>
    </border>
    <border>
      <left style="medium">
        <color rgb="FF6F7070"/>
      </left>
      <right/>
      <top/>
      <bottom/>
      <diagonal/>
    </border>
    <border>
      <left/>
      <right style="medium">
        <color rgb="FF6F7070"/>
      </right>
      <top/>
      <bottom/>
      <diagonal/>
    </border>
    <border>
      <left style="medium">
        <color rgb="FF6F7070"/>
      </left>
      <right/>
      <top/>
      <bottom style="medium">
        <color rgb="FF6F7070"/>
      </bottom>
      <diagonal/>
    </border>
    <border>
      <left/>
      <right/>
      <top/>
      <bottom style="medium">
        <color rgb="FF6F7070"/>
      </bottom>
      <diagonal/>
    </border>
    <border>
      <left/>
      <right style="medium">
        <color rgb="FF6F7070"/>
      </right>
      <top/>
      <bottom style="medium">
        <color rgb="FF6F7070"/>
      </bottom>
      <diagonal/>
    </border>
    <border>
      <left style="medium">
        <color rgb="FF6F7070"/>
      </left>
      <right/>
      <top style="medium">
        <color rgb="FF6F7070"/>
      </top>
      <bottom style="medium">
        <color rgb="FF6F7070"/>
      </bottom>
      <diagonal/>
    </border>
    <border>
      <left/>
      <right/>
      <top style="medium">
        <color rgb="FF6F7070"/>
      </top>
      <bottom style="medium">
        <color rgb="FF6F7070"/>
      </bottom>
      <diagonal/>
    </border>
    <border>
      <left/>
      <right style="medium">
        <color rgb="FF6F7070"/>
      </right>
      <top style="medium">
        <color rgb="FF6F7070"/>
      </top>
      <bottom style="medium">
        <color rgb="FF6F7070"/>
      </bottom>
      <diagonal/>
    </border>
    <border>
      <left style="medium">
        <color rgb="FF6F7070"/>
      </left>
      <right style="medium">
        <color rgb="FF6F7070"/>
      </right>
      <top style="medium">
        <color rgb="FF6F7070"/>
      </top>
      <bottom style="medium">
        <color rgb="FF6F7070"/>
      </bottom>
      <diagonal/>
    </border>
    <border>
      <left style="thin">
        <color theme="1"/>
      </left>
      <right/>
      <top style="thin">
        <color indexed="64"/>
      </top>
      <bottom/>
      <diagonal/>
    </border>
    <border>
      <left/>
      <right style="thin">
        <color theme="1"/>
      </right>
      <top style="thin">
        <color indexed="64"/>
      </top>
      <bottom/>
      <diagonal/>
    </border>
    <border>
      <left style="thin">
        <color theme="1"/>
      </left>
      <right/>
      <top/>
      <bottom style="thin">
        <color theme="1"/>
      </bottom>
      <diagonal/>
    </border>
    <border>
      <left/>
      <right/>
      <top/>
      <bottom style="thin">
        <color theme="1"/>
      </bottom>
      <diagonal/>
    </border>
    <border>
      <left/>
      <right style="thin">
        <color theme="1"/>
      </right>
      <top/>
      <bottom style="thin">
        <color theme="1"/>
      </bottom>
      <diagonal/>
    </border>
    <border>
      <left style="thin">
        <color theme="1"/>
      </left>
      <right/>
      <top style="thin">
        <color indexed="64"/>
      </top>
      <bottom style="thin">
        <color indexed="64"/>
      </bottom>
      <diagonal/>
    </border>
    <border>
      <left style="thin">
        <color theme="1"/>
      </left>
      <right/>
      <top style="medium">
        <color rgb="FFBFBFBF"/>
      </top>
      <bottom/>
      <diagonal/>
    </border>
    <border>
      <left/>
      <right/>
      <top style="medium">
        <color rgb="FFBFBFBF"/>
      </top>
      <bottom/>
      <diagonal/>
    </border>
    <border>
      <left/>
      <right style="thin">
        <color theme="1"/>
      </right>
      <top style="medium">
        <color rgb="FFBFBFBF"/>
      </top>
      <bottom/>
      <diagonal/>
    </border>
    <border>
      <left style="thin">
        <color theme="1"/>
      </left>
      <right/>
      <top/>
      <bottom style="thin">
        <color indexed="64"/>
      </bottom>
      <diagonal/>
    </border>
    <border>
      <left/>
      <right style="thin">
        <color theme="1"/>
      </right>
      <top/>
      <bottom style="thin">
        <color indexed="64"/>
      </bottom>
      <diagonal/>
    </border>
    <border>
      <left style="thin">
        <color theme="1"/>
      </left>
      <right/>
      <top style="thin">
        <color theme="1"/>
      </top>
      <bottom style="thin">
        <color theme="1"/>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s>
  <cellStyleXfs count="3">
    <xf numFmtId="0" fontId="0" fillId="0" borderId="0"/>
    <xf numFmtId="0" fontId="1" fillId="0" borderId="0" applyNumberFormat="0" applyFill="0" applyBorder="0" applyAlignment="0" applyProtection="0"/>
    <xf numFmtId="9" fontId="26" fillId="0" borderId="0" applyFont="0" applyFill="0" applyBorder="0" applyAlignment="0" applyProtection="0"/>
  </cellStyleXfs>
  <cellXfs count="360">
    <xf numFmtId="0" fontId="0" fillId="0" borderId="0" xfId="0"/>
    <xf numFmtId="0" fontId="3" fillId="0" borderId="0" xfId="0" applyFont="1"/>
    <xf numFmtId="0" fontId="8" fillId="0" borderId="0" xfId="0" applyFont="1" applyBorder="1"/>
    <xf numFmtId="0" fontId="7" fillId="0" borderId="0" xfId="0" applyFont="1" applyBorder="1"/>
    <xf numFmtId="0" fontId="7" fillId="0" borderId="0" xfId="0" applyFont="1"/>
    <xf numFmtId="0" fontId="8" fillId="0" borderId="0" xfId="0" applyFont="1"/>
    <xf numFmtId="0" fontId="4" fillId="0" borderId="0" xfId="1" applyFont="1" applyAlignment="1">
      <alignment horizontal="right" vertical="center"/>
    </xf>
    <xf numFmtId="0" fontId="16" fillId="0" borderId="0" xfId="0" applyFont="1"/>
    <xf numFmtId="0" fontId="7" fillId="0" borderId="0" xfId="0" applyFont="1" applyFill="1"/>
    <xf numFmtId="0" fontId="16" fillId="0" borderId="0" xfId="0" applyFont="1" applyFill="1" applyAlignment="1"/>
    <xf numFmtId="0" fontId="19" fillId="4" borderId="36" xfId="0" applyFont="1" applyFill="1" applyBorder="1"/>
    <xf numFmtId="0" fontId="20" fillId="4" borderId="37" xfId="0" applyFont="1" applyFill="1" applyBorder="1"/>
    <xf numFmtId="0" fontId="19" fillId="4" borderId="37" xfId="0" applyFont="1" applyFill="1" applyBorder="1"/>
    <xf numFmtId="0" fontId="19" fillId="4" borderId="38" xfId="0" applyFont="1" applyFill="1" applyBorder="1"/>
    <xf numFmtId="0" fontId="8" fillId="4" borderId="36" xfId="0" applyFont="1" applyFill="1" applyBorder="1"/>
    <xf numFmtId="0" fontId="20" fillId="4" borderId="37" xfId="0" applyFont="1" applyFill="1" applyBorder="1" applyAlignment="1">
      <alignment vertical="center"/>
    </xf>
    <xf numFmtId="0" fontId="8" fillId="4" borderId="37" xfId="0" applyFont="1" applyFill="1" applyBorder="1"/>
    <xf numFmtId="0" fontId="8" fillId="4" borderId="38" xfId="0" applyFont="1" applyFill="1" applyBorder="1"/>
    <xf numFmtId="0" fontId="19" fillId="4" borderId="39" xfId="0" applyFont="1" applyFill="1" applyBorder="1"/>
    <xf numFmtId="0" fontId="19" fillId="4" borderId="41" xfId="0" applyFont="1" applyFill="1" applyBorder="1"/>
    <xf numFmtId="0" fontId="8" fillId="4" borderId="39" xfId="0" applyFont="1" applyFill="1" applyBorder="1"/>
    <xf numFmtId="0" fontId="8" fillId="4" borderId="41" xfId="0" applyFont="1" applyFill="1" applyBorder="1"/>
    <xf numFmtId="0" fontId="8" fillId="0" borderId="42" xfId="0" applyFont="1" applyBorder="1"/>
    <xf numFmtId="0" fontId="8" fillId="0" borderId="43" xfId="0" applyFont="1" applyBorder="1"/>
    <xf numFmtId="0" fontId="8" fillId="0" borderId="44" xfId="0" applyFont="1" applyBorder="1"/>
    <xf numFmtId="0" fontId="8" fillId="0" borderId="45" xfId="0" applyFont="1" applyBorder="1"/>
    <xf numFmtId="0" fontId="8" fillId="0" borderId="46" xfId="0" applyFont="1" applyBorder="1"/>
    <xf numFmtId="0" fontId="8" fillId="0" borderId="47" xfId="0" applyFont="1" applyBorder="1"/>
    <xf numFmtId="0" fontId="8" fillId="0" borderId="48" xfId="0" applyFont="1" applyBorder="1"/>
    <xf numFmtId="0" fontId="8" fillId="0" borderId="49" xfId="0" applyFont="1" applyBorder="1"/>
    <xf numFmtId="0" fontId="9" fillId="0" borderId="0" xfId="0" applyFont="1" applyBorder="1" applyAlignment="1">
      <alignment vertical="center"/>
    </xf>
    <xf numFmtId="0" fontId="16" fillId="0" borderId="0" xfId="0" applyFont="1" applyFill="1" applyAlignment="1">
      <alignment vertical="center" wrapText="1"/>
    </xf>
    <xf numFmtId="0" fontId="8" fillId="0" borderId="53" xfId="0" applyFont="1" applyBorder="1" applyAlignment="1">
      <alignment horizontal="center" vertical="center"/>
    </xf>
    <xf numFmtId="0" fontId="8" fillId="0" borderId="53" xfId="0" applyFont="1" applyBorder="1"/>
    <xf numFmtId="0" fontId="8" fillId="0" borderId="0" xfId="0" applyFont="1" applyFill="1"/>
    <xf numFmtId="0" fontId="8" fillId="2" borderId="0" xfId="0" applyFont="1" applyFill="1" applyBorder="1" applyAlignment="1" applyProtection="1">
      <alignment vertical="center"/>
    </xf>
    <xf numFmtId="0" fontId="8" fillId="2" borderId="8" xfId="0" applyFont="1" applyFill="1" applyBorder="1" applyAlignment="1" applyProtection="1">
      <alignment vertical="center"/>
    </xf>
    <xf numFmtId="0" fontId="7" fillId="0" borderId="0" xfId="0" applyFont="1" applyAlignment="1">
      <alignment horizontal="center" vertical="center"/>
    </xf>
    <xf numFmtId="0" fontId="7" fillId="0" borderId="42" xfId="0" applyFont="1" applyBorder="1"/>
    <xf numFmtId="0" fontId="7" fillId="0" borderId="43" xfId="0" applyFont="1" applyBorder="1"/>
    <xf numFmtId="0" fontId="7" fillId="0" borderId="44" xfId="0" applyFont="1" applyBorder="1"/>
    <xf numFmtId="0" fontId="12" fillId="0" borderId="0" xfId="0" applyFont="1" applyAlignment="1">
      <alignment horizontal="center" vertical="center"/>
    </xf>
    <xf numFmtId="0" fontId="7" fillId="0" borderId="45" xfId="0" applyFont="1" applyBorder="1"/>
    <xf numFmtId="0" fontId="8" fillId="0" borderId="0" xfId="0" applyFont="1" applyBorder="1" applyAlignment="1">
      <alignment vertical="center"/>
    </xf>
    <xf numFmtId="0" fontId="8" fillId="0" borderId="46" xfId="0" applyFont="1" applyBorder="1" applyAlignment="1">
      <alignment vertical="center" wrapText="1"/>
    </xf>
    <xf numFmtId="0" fontId="7" fillId="0" borderId="46" xfId="0" applyFont="1" applyBorder="1"/>
    <xf numFmtId="0" fontId="15" fillId="0" borderId="46" xfId="0" applyFont="1" applyBorder="1" applyAlignment="1">
      <alignment vertical="center" wrapText="1"/>
    </xf>
    <xf numFmtId="0" fontId="7" fillId="0" borderId="47" xfId="0" applyFont="1" applyBorder="1"/>
    <xf numFmtId="0" fontId="7" fillId="0" borderId="48" xfId="0" applyFont="1" applyBorder="1"/>
    <xf numFmtId="0" fontId="7" fillId="0" borderId="49" xfId="0" applyFont="1" applyBorder="1"/>
    <xf numFmtId="0" fontId="5" fillId="0" borderId="0" xfId="0" applyFont="1" applyBorder="1" applyAlignment="1">
      <alignment vertical="top"/>
    </xf>
    <xf numFmtId="0" fontId="8" fillId="0" borderId="0" xfId="0" applyFont="1" applyFill="1" applyBorder="1"/>
    <xf numFmtId="0" fontId="7" fillId="0" borderId="0" xfId="0" applyFont="1"/>
    <xf numFmtId="0" fontId="18" fillId="0" borderId="0" xfId="0" applyFont="1" applyFill="1" applyBorder="1" applyAlignment="1" applyProtection="1">
      <alignment horizontal="right" vertical="center"/>
    </xf>
    <xf numFmtId="0" fontId="8" fillId="0" borderId="0" xfId="0" applyFont="1" applyFill="1" applyAlignment="1">
      <alignment vertical="center"/>
    </xf>
    <xf numFmtId="0" fontId="18" fillId="0" borderId="8" xfId="0" applyFont="1" applyFill="1" applyBorder="1" applyAlignment="1" applyProtection="1">
      <alignment horizontal="right" vertical="center"/>
    </xf>
    <xf numFmtId="0" fontId="9" fillId="0" borderId="0" xfId="0" applyFont="1" applyFill="1" applyAlignment="1">
      <alignment vertical="center"/>
    </xf>
    <xf numFmtId="0" fontId="8" fillId="0" borderId="0" xfId="0" applyFont="1" applyFill="1" applyAlignment="1">
      <alignment vertical="center" wrapText="1"/>
    </xf>
    <xf numFmtId="0" fontId="8" fillId="0" borderId="0" xfId="0" applyFont="1" applyFill="1" applyAlignment="1">
      <alignment horizontal="justify" vertical="center"/>
    </xf>
    <xf numFmtId="0" fontId="8" fillId="0" borderId="0" xfId="0" applyFont="1" applyFill="1" applyAlignment="1">
      <alignment wrapText="1"/>
    </xf>
    <xf numFmtId="0" fontId="8" fillId="0" borderId="0" xfId="0" applyFont="1" applyFill="1" applyAlignment="1">
      <alignment horizontal="justify" wrapText="1"/>
    </xf>
    <xf numFmtId="0" fontId="8" fillId="2" borderId="0" xfId="0" applyFont="1" applyFill="1" applyBorder="1" applyAlignment="1" applyProtection="1">
      <alignment horizontal="center" vertical="center"/>
    </xf>
    <xf numFmtId="0" fontId="8" fillId="2" borderId="8" xfId="0" applyFont="1" applyFill="1" applyBorder="1" applyAlignment="1" applyProtection="1">
      <alignment horizontal="center" vertical="center"/>
    </xf>
    <xf numFmtId="0" fontId="7" fillId="0" borderId="0" xfId="0" applyFont="1" applyBorder="1" applyAlignment="1">
      <alignment vertical="center"/>
    </xf>
    <xf numFmtId="0" fontId="7" fillId="0" borderId="0" xfId="0" applyFont="1" applyBorder="1" applyAlignment="1">
      <alignment horizontal="center" vertical="center"/>
    </xf>
    <xf numFmtId="0" fontId="7" fillId="0" borderId="0" xfId="0" applyFont="1" applyBorder="1" applyAlignment="1">
      <alignment horizontal="center"/>
    </xf>
    <xf numFmtId="0" fontId="7" fillId="0" borderId="0" xfId="0" applyFont="1" applyAlignment="1" applyProtection="1">
      <alignment horizontal="center" vertical="top"/>
    </xf>
    <xf numFmtId="0" fontId="7" fillId="0" borderId="0" xfId="0" applyFont="1" applyProtection="1"/>
    <xf numFmtId="0" fontId="2" fillId="0" borderId="0" xfId="0" applyFont="1" applyAlignment="1" applyProtection="1">
      <alignment horizontal="center" vertical="center"/>
    </xf>
    <xf numFmtId="0" fontId="8" fillId="0" borderId="53" xfId="0" applyFont="1" applyBorder="1" applyProtection="1"/>
    <xf numFmtId="0" fontId="7" fillId="0" borderId="0" xfId="0" applyFont="1" applyFill="1" applyAlignment="1" applyProtection="1">
      <alignment horizontal="center" vertical="top"/>
    </xf>
    <xf numFmtId="0" fontId="7" fillId="0" borderId="31" xfId="0" applyFont="1" applyBorder="1" applyProtection="1"/>
    <xf numFmtId="0" fontId="7" fillId="0" borderId="56" xfId="0" applyFont="1" applyBorder="1" applyProtection="1"/>
    <xf numFmtId="0" fontId="7" fillId="0" borderId="0" xfId="0" applyFont="1" applyBorder="1" applyProtection="1"/>
    <xf numFmtId="0" fontId="6" fillId="0" borderId="0" xfId="0" applyFont="1" applyBorder="1" applyAlignment="1" applyProtection="1">
      <alignment horizontal="justify" vertical="center" wrapText="1"/>
    </xf>
    <xf numFmtId="0" fontId="6" fillId="0" borderId="0" xfId="0" applyFont="1" applyBorder="1" applyAlignment="1" applyProtection="1">
      <alignment horizontal="justify" vertical="center"/>
    </xf>
    <xf numFmtId="0" fontId="7" fillId="0" borderId="63" xfId="0" applyFont="1" applyBorder="1" applyProtection="1"/>
    <xf numFmtId="0" fontId="9" fillId="0" borderId="0" xfId="0" applyFont="1" applyAlignment="1" applyProtection="1">
      <alignment horizontal="center" vertical="top"/>
    </xf>
    <xf numFmtId="0" fontId="8" fillId="0" borderId="0" xfId="0" applyFont="1" applyAlignment="1" applyProtection="1">
      <alignment vertical="center"/>
    </xf>
    <xf numFmtId="49" fontId="8" fillId="0" borderId="16" xfId="0" applyNumberFormat="1" applyFont="1" applyBorder="1" applyAlignment="1" applyProtection="1">
      <alignment horizontal="center" vertical="center"/>
    </xf>
    <xf numFmtId="0" fontId="8" fillId="0" borderId="0" xfId="0" applyFont="1" applyProtection="1"/>
    <xf numFmtId="0" fontId="27" fillId="0" borderId="0" xfId="0" applyFont="1" applyAlignment="1" applyProtection="1">
      <alignment horizontal="right" vertical="center"/>
    </xf>
    <xf numFmtId="0" fontId="8" fillId="0" borderId="0" xfId="0" applyFont="1" applyBorder="1" applyAlignment="1" applyProtection="1">
      <alignment vertical="center" wrapText="1"/>
    </xf>
    <xf numFmtId="0" fontId="9" fillId="0" borderId="0" xfId="0" applyFont="1" applyAlignment="1" applyProtection="1">
      <alignment horizontal="justify" vertical="top"/>
    </xf>
    <xf numFmtId="49" fontId="8" fillId="0" borderId="22" xfId="0" applyNumberFormat="1" applyFont="1" applyBorder="1" applyAlignment="1" applyProtection="1">
      <alignment horizontal="center" vertical="center" wrapText="1"/>
    </xf>
    <xf numFmtId="49" fontId="8" fillId="0" borderId="56" xfId="0" applyNumberFormat="1" applyFont="1" applyBorder="1" applyAlignment="1" applyProtection="1">
      <alignment horizontal="center" vertical="center" wrapText="1"/>
    </xf>
    <xf numFmtId="49" fontId="8" fillId="0" borderId="65" xfId="0" applyNumberFormat="1" applyFont="1" applyBorder="1" applyAlignment="1" applyProtection="1">
      <alignment horizontal="center" vertical="center" wrapText="1"/>
    </xf>
    <xf numFmtId="49" fontId="8" fillId="0" borderId="0" xfId="0" applyNumberFormat="1" applyFont="1" applyBorder="1" applyAlignment="1" applyProtection="1">
      <alignment vertical="center" wrapText="1"/>
    </xf>
    <xf numFmtId="0" fontId="7" fillId="0" borderId="0" xfId="0" applyFont="1" applyFill="1" applyProtection="1"/>
    <xf numFmtId="0" fontId="7" fillId="0" borderId="12" xfId="0" applyFont="1" applyBorder="1" applyProtection="1"/>
    <xf numFmtId="0" fontId="7" fillId="0" borderId="15" xfId="0" applyFont="1" applyBorder="1" applyProtection="1"/>
    <xf numFmtId="49" fontId="8" fillId="0" borderId="16" xfId="0" applyNumberFormat="1" applyFont="1" applyBorder="1" applyAlignment="1" applyProtection="1">
      <alignment horizontal="center" vertical="center" wrapText="1"/>
    </xf>
    <xf numFmtId="49" fontId="8" fillId="0" borderId="18" xfId="0" applyNumberFormat="1" applyFont="1" applyBorder="1" applyAlignment="1" applyProtection="1">
      <alignment horizontal="center" vertical="center" wrapText="1"/>
    </xf>
    <xf numFmtId="0" fontId="8" fillId="0" borderId="5" xfId="0" applyFont="1" applyBorder="1" applyAlignment="1" applyProtection="1">
      <alignment vertical="center"/>
    </xf>
    <xf numFmtId="0" fontId="8" fillId="0" borderId="0" xfId="0" applyFont="1" applyAlignment="1" applyProtection="1">
      <alignment vertical="center" wrapText="1"/>
    </xf>
    <xf numFmtId="0" fontId="8" fillId="0" borderId="0" xfId="0" applyFont="1" applyBorder="1" applyAlignment="1" applyProtection="1">
      <alignment horizontal="center" vertical="center" wrapText="1"/>
    </xf>
    <xf numFmtId="0" fontId="8" fillId="0" borderId="0" xfId="0" applyFont="1" applyBorder="1" applyAlignment="1" applyProtection="1">
      <alignment vertical="center"/>
    </xf>
    <xf numFmtId="0" fontId="6" fillId="0" borderId="0" xfId="0" applyFont="1" applyAlignment="1" applyProtection="1">
      <alignment vertical="center"/>
    </xf>
    <xf numFmtId="0" fontId="9" fillId="0" borderId="0" xfId="0" applyFont="1" applyAlignment="1" applyProtection="1">
      <alignment vertical="center"/>
    </xf>
    <xf numFmtId="0" fontId="8" fillId="0" borderId="0" xfId="0" applyFont="1" applyFill="1" applyAlignment="1" applyProtection="1">
      <alignment vertical="center"/>
    </xf>
    <xf numFmtId="0" fontId="8" fillId="0" borderId="0" xfId="0" applyFont="1" applyFill="1" applyAlignment="1" applyProtection="1">
      <alignment horizontal="left" vertical="center"/>
    </xf>
    <xf numFmtId="0" fontId="8" fillId="0" borderId="0" xfId="0" applyFont="1" applyFill="1" applyProtection="1"/>
    <xf numFmtId="0" fontId="8" fillId="0" borderId="0" xfId="0" applyFont="1" applyFill="1" applyAlignment="1" applyProtection="1"/>
    <xf numFmtId="0" fontId="6" fillId="0" borderId="0" xfId="0" applyFont="1" applyAlignment="1" applyProtection="1">
      <alignment horizontal="justify" vertical="center"/>
    </xf>
    <xf numFmtId="0" fontId="8" fillId="0" borderId="0" xfId="0" applyFont="1" applyAlignment="1" applyProtection="1">
      <alignment horizontal="left" vertical="center"/>
    </xf>
    <xf numFmtId="0" fontId="8" fillId="0" borderId="5" xfId="0" applyFont="1" applyBorder="1" applyAlignment="1" applyProtection="1">
      <alignment horizontal="left" vertical="center"/>
    </xf>
    <xf numFmtId="0" fontId="8" fillId="0" borderId="0" xfId="0" applyFont="1" applyAlignment="1" applyProtection="1">
      <alignment horizontal="left" vertical="center" wrapText="1"/>
    </xf>
    <xf numFmtId="49" fontId="8" fillId="0" borderId="16" xfId="0" applyNumberFormat="1" applyFont="1" applyFill="1" applyBorder="1" applyAlignment="1" applyProtection="1">
      <alignment horizontal="center" vertical="center"/>
    </xf>
    <xf numFmtId="0" fontId="9" fillId="0" borderId="0" xfId="0" applyFont="1" applyAlignment="1" applyProtection="1">
      <alignment horizontal="justify" vertical="top" wrapText="1"/>
    </xf>
    <xf numFmtId="49" fontId="7" fillId="0" borderId="16" xfId="0" applyNumberFormat="1" applyFont="1" applyBorder="1" applyAlignment="1" applyProtection="1">
      <alignment horizontal="center" vertical="center"/>
    </xf>
    <xf numFmtId="49" fontId="8" fillId="0" borderId="27" xfId="0" applyNumberFormat="1" applyFont="1" applyBorder="1" applyAlignment="1" applyProtection="1">
      <alignment horizontal="center" vertical="center" wrapText="1"/>
    </xf>
    <xf numFmtId="0" fontId="28" fillId="0" borderId="0" xfId="0" applyFont="1" applyFill="1" applyProtection="1"/>
    <xf numFmtId="0" fontId="29" fillId="0" borderId="0" xfId="0" applyFont="1" applyFill="1" applyBorder="1" applyAlignment="1" applyProtection="1">
      <alignment vertical="center" wrapText="1"/>
    </xf>
    <xf numFmtId="0" fontId="2" fillId="0" borderId="0" xfId="0" applyFont="1" applyAlignment="1">
      <alignment horizontal="center" vertical="center"/>
    </xf>
    <xf numFmtId="0" fontId="17" fillId="0" borderId="0" xfId="1" applyFont="1" applyAlignment="1">
      <alignment horizontal="right" vertical="center"/>
    </xf>
    <xf numFmtId="0" fontId="8" fillId="0" borderId="0" xfId="0" applyFont="1" applyFill="1" applyAlignment="1">
      <alignment horizontal="justify" vertical="center" wrapText="1"/>
    </xf>
    <xf numFmtId="0" fontId="7" fillId="5" borderId="0" xfId="0" applyFont="1" applyFill="1"/>
    <xf numFmtId="1" fontId="0" fillId="0" borderId="66" xfId="0" applyNumberFormat="1" applyBorder="1" applyAlignment="1"/>
    <xf numFmtId="1" fontId="0" fillId="0" borderId="67" xfId="0" applyNumberFormat="1" applyBorder="1" applyAlignment="1"/>
    <xf numFmtId="1" fontId="0" fillId="0" borderId="68" xfId="0" applyNumberFormat="1" applyBorder="1" applyAlignment="1"/>
    <xf numFmtId="1" fontId="0" fillId="0" borderId="69" xfId="0" applyNumberFormat="1" applyBorder="1" applyAlignment="1"/>
    <xf numFmtId="1" fontId="0" fillId="0" borderId="70" xfId="0" applyNumberFormat="1" applyBorder="1" applyAlignment="1"/>
    <xf numFmtId="1" fontId="0" fillId="0" borderId="71" xfId="0" applyNumberFormat="1" applyBorder="1" applyAlignment="1"/>
    <xf numFmtId="0" fontId="9" fillId="0" borderId="4" xfId="0" applyFont="1" applyBorder="1" applyAlignment="1" applyProtection="1">
      <alignment horizontal="center" vertical="center"/>
      <protection locked="0"/>
    </xf>
    <xf numFmtId="0" fontId="8" fillId="0" borderId="4" xfId="0" applyFont="1" applyBorder="1" applyAlignment="1" applyProtection="1">
      <alignment horizontal="center" vertical="center" wrapText="1"/>
      <protection locked="0"/>
    </xf>
    <xf numFmtId="0" fontId="8" fillId="0" borderId="53" xfId="0" applyFont="1" applyBorder="1" applyAlignment="1" applyProtection="1">
      <alignment horizontal="center" vertical="center"/>
    </xf>
    <xf numFmtId="0" fontId="8" fillId="0" borderId="42" xfId="0" applyFont="1" applyBorder="1" applyProtection="1"/>
    <xf numFmtId="0" fontId="8" fillId="0" borderId="43" xfId="0" applyFont="1" applyBorder="1" applyProtection="1"/>
    <xf numFmtId="0" fontId="8" fillId="0" borderId="44" xfId="0" applyFont="1" applyBorder="1" applyProtection="1"/>
    <xf numFmtId="0" fontId="8" fillId="0" borderId="45" xfId="0" applyFont="1" applyBorder="1" applyProtection="1"/>
    <xf numFmtId="0" fontId="8" fillId="0" borderId="46" xfId="0" applyFont="1" applyBorder="1" applyProtection="1"/>
    <xf numFmtId="0" fontId="8" fillId="0" borderId="0" xfId="0" applyFont="1" applyBorder="1" applyProtection="1"/>
    <xf numFmtId="0" fontId="8" fillId="0" borderId="0" xfId="0" applyFont="1" applyBorder="1" applyAlignment="1" applyProtection="1">
      <alignment horizontal="center"/>
    </xf>
    <xf numFmtId="0" fontId="8" fillId="0" borderId="6" xfId="0" applyFont="1" applyBorder="1" applyProtection="1"/>
    <xf numFmtId="0" fontId="8" fillId="0" borderId="0" xfId="0" applyFont="1" applyBorder="1" applyAlignment="1" applyProtection="1">
      <alignment horizontal="center" vertical="center"/>
    </xf>
    <xf numFmtId="0" fontId="8" fillId="0" borderId="47" xfId="0" applyFont="1" applyBorder="1" applyProtection="1"/>
    <xf numFmtId="0" fontId="8" fillId="0" borderId="48" xfId="0" applyFont="1" applyBorder="1" applyProtection="1"/>
    <xf numFmtId="0" fontId="8" fillId="0" borderId="49" xfId="0" applyFont="1" applyBorder="1" applyProtection="1"/>
    <xf numFmtId="0" fontId="9" fillId="0" borderId="43" xfId="0" applyFont="1" applyBorder="1" applyAlignment="1" applyProtection="1">
      <alignment horizontal="left" vertical="center"/>
    </xf>
    <xf numFmtId="0" fontId="9" fillId="0" borderId="23" xfId="0" applyFont="1" applyBorder="1" applyAlignment="1" applyProtection="1">
      <alignment horizontal="center" vertical="center"/>
      <protection locked="0"/>
    </xf>
    <xf numFmtId="0" fontId="31" fillId="0" borderId="0" xfId="0" applyFont="1" applyAlignment="1" applyProtection="1">
      <alignment horizontal="left" vertical="center" wrapText="1"/>
    </xf>
    <xf numFmtId="0" fontId="31" fillId="0" borderId="0" xfId="0" applyFont="1" applyFill="1" applyAlignment="1" applyProtection="1">
      <alignment horizontal="left" vertical="center" wrapText="1"/>
    </xf>
    <xf numFmtId="0" fontId="31" fillId="2" borderId="0" xfId="0" applyFont="1" applyFill="1" applyBorder="1" applyAlignment="1" applyProtection="1">
      <alignment horizontal="left" vertical="center" wrapText="1"/>
    </xf>
    <xf numFmtId="3" fontId="31" fillId="2" borderId="0" xfId="0" applyNumberFormat="1" applyFont="1" applyFill="1" applyBorder="1" applyAlignment="1" applyProtection="1">
      <alignment horizontal="left" vertical="center" wrapText="1"/>
    </xf>
    <xf numFmtId="0" fontId="31" fillId="6" borderId="0" xfId="0" applyFont="1" applyFill="1" applyBorder="1" applyAlignment="1" applyProtection="1">
      <alignment horizontal="left" vertical="center" wrapText="1"/>
    </xf>
    <xf numFmtId="0" fontId="31" fillId="6" borderId="0" xfId="0" applyFont="1" applyFill="1" applyAlignment="1" applyProtection="1">
      <alignment horizontal="left" vertical="center" wrapText="1"/>
    </xf>
    <xf numFmtId="0" fontId="31" fillId="0" borderId="0" xfId="0" applyFont="1" applyFill="1" applyBorder="1" applyAlignment="1" applyProtection="1">
      <alignment horizontal="left" vertical="center" wrapText="1"/>
    </xf>
    <xf numFmtId="0" fontId="31" fillId="2" borderId="0" xfId="0" applyNumberFormat="1" applyFont="1" applyFill="1" applyBorder="1" applyAlignment="1" applyProtection="1">
      <alignment horizontal="left" vertical="center" wrapText="1"/>
    </xf>
    <xf numFmtId="0" fontId="31" fillId="0" borderId="0" xfId="0" applyFont="1" applyBorder="1" applyAlignment="1" applyProtection="1">
      <alignment horizontal="left" vertical="center" wrapText="1"/>
    </xf>
    <xf numFmtId="0" fontId="32" fillId="2" borderId="0" xfId="0" applyFont="1" applyFill="1" applyBorder="1" applyAlignment="1" applyProtection="1">
      <alignment horizontal="left" vertical="center" wrapText="1"/>
    </xf>
    <xf numFmtId="0" fontId="31" fillId="0" borderId="0" xfId="0" applyFont="1" applyAlignment="1">
      <alignment horizontal="left" vertical="center" wrapText="1"/>
    </xf>
    <xf numFmtId="0" fontId="32" fillId="0" borderId="0" xfId="0" applyFont="1" applyFill="1" applyBorder="1" applyAlignment="1" applyProtection="1">
      <alignment horizontal="left" vertical="center" wrapText="1"/>
    </xf>
    <xf numFmtId="0" fontId="31" fillId="6" borderId="0" xfId="0" applyFont="1" applyFill="1" applyAlignment="1">
      <alignment horizontal="left" vertical="center" wrapText="1"/>
    </xf>
    <xf numFmtId="0" fontId="31" fillId="5" borderId="0" xfId="0" applyFont="1" applyFill="1" applyAlignment="1" applyProtection="1">
      <alignment horizontal="left" vertical="center" wrapText="1"/>
    </xf>
    <xf numFmtId="0" fontId="33" fillId="5" borderId="0" xfId="0" applyNumberFormat="1" applyFont="1" applyFill="1" applyBorder="1" applyAlignment="1" applyProtection="1">
      <alignment horizontal="left" vertical="center" wrapText="1"/>
    </xf>
    <xf numFmtId="0" fontId="33" fillId="2" borderId="0" xfId="0" applyNumberFormat="1" applyFont="1" applyFill="1" applyBorder="1" applyAlignment="1" applyProtection="1">
      <alignment horizontal="left" vertical="center" wrapText="1"/>
    </xf>
    <xf numFmtId="0" fontId="31" fillId="2" borderId="0" xfId="0" applyFont="1" applyFill="1" applyAlignment="1">
      <alignment horizontal="center" vertical="center"/>
    </xf>
    <xf numFmtId="0" fontId="31" fillId="0" borderId="0" xfId="0" applyFont="1" applyAlignment="1">
      <alignment horizontal="center" vertical="center"/>
    </xf>
    <xf numFmtId="3" fontId="31" fillId="2" borderId="0" xfId="0" applyNumberFormat="1" applyFont="1" applyFill="1" applyAlignment="1">
      <alignment horizontal="center" vertical="center"/>
    </xf>
    <xf numFmtId="0" fontId="32" fillId="2" borderId="0" xfId="0" applyFont="1" applyFill="1" applyAlignment="1">
      <alignment horizontal="center" vertical="center"/>
    </xf>
    <xf numFmtId="49" fontId="31" fillId="2" borderId="0" xfId="0" applyNumberFormat="1" applyFont="1" applyFill="1" applyAlignment="1">
      <alignment horizontal="center" vertical="center"/>
    </xf>
    <xf numFmtId="0" fontId="29" fillId="2" borderId="0" xfId="0" applyNumberFormat="1" applyFont="1" applyFill="1" applyBorder="1" applyAlignment="1" applyProtection="1">
      <alignment vertical="center"/>
    </xf>
    <xf numFmtId="0" fontId="9" fillId="0" borderId="24" xfId="0" applyFont="1" applyBorder="1" applyAlignment="1" applyProtection="1">
      <alignment horizontal="center" vertical="center"/>
      <protection locked="0"/>
    </xf>
    <xf numFmtId="0" fontId="31" fillId="0" borderId="0" xfId="0" applyNumberFormat="1" applyFont="1" applyAlignment="1" applyProtection="1">
      <alignment horizontal="left" vertical="center" wrapText="1"/>
    </xf>
    <xf numFmtId="0" fontId="31" fillId="0" borderId="0" xfId="0" applyFont="1" applyFill="1" applyAlignment="1">
      <alignment horizontal="center" vertical="center"/>
    </xf>
    <xf numFmtId="0" fontId="0" fillId="7" borderId="16" xfId="0" applyFill="1" applyBorder="1"/>
    <xf numFmtId="0" fontId="7" fillId="0" borderId="16" xfId="0" applyFont="1" applyBorder="1"/>
    <xf numFmtId="0" fontId="7" fillId="6" borderId="16" xfId="0" applyFont="1" applyFill="1" applyBorder="1"/>
    <xf numFmtId="0" fontId="7" fillId="0" borderId="16" xfId="0" applyFont="1" applyBorder="1" applyAlignment="1">
      <alignment textRotation="90"/>
    </xf>
    <xf numFmtId="0" fontId="8" fillId="0" borderId="16" xfId="0" applyFont="1" applyBorder="1" applyAlignment="1" applyProtection="1">
      <alignment horizontal="center" vertical="center" wrapText="1"/>
      <protection locked="0"/>
    </xf>
    <xf numFmtId="0" fontId="8" fillId="0" borderId="0" xfId="0" applyFont="1" applyFill="1" applyBorder="1" applyAlignment="1"/>
    <xf numFmtId="0" fontId="8" fillId="0" borderId="0" xfId="0" applyFont="1" applyFill="1" applyBorder="1" applyAlignment="1">
      <alignment horizontal="center"/>
    </xf>
    <xf numFmtId="0" fontId="31" fillId="6" borderId="0" xfId="0" applyFont="1" applyFill="1" applyBorder="1" applyAlignment="1" applyProtection="1">
      <alignment horizontal="center" vertical="center" wrapText="1"/>
    </xf>
    <xf numFmtId="0" fontId="29" fillId="2" borderId="0" xfId="0" applyNumberFormat="1" applyFont="1" applyFill="1" applyBorder="1" applyAlignment="1" applyProtection="1">
      <alignment vertical="center" wrapText="1"/>
    </xf>
    <xf numFmtId="0" fontId="8" fillId="0" borderId="16" xfId="0" applyFont="1" applyBorder="1" applyAlignment="1" applyProtection="1">
      <alignment horizontal="center" vertical="center" wrapText="1"/>
      <protection locked="0"/>
    </xf>
    <xf numFmtId="0" fontId="2" fillId="0" borderId="0" xfId="0" applyFont="1" applyAlignment="1">
      <alignment horizontal="center" wrapText="1"/>
    </xf>
    <xf numFmtId="0" fontId="2" fillId="0" borderId="0" xfId="0" applyFont="1" applyAlignment="1">
      <alignment horizontal="center"/>
    </xf>
    <xf numFmtId="0" fontId="2" fillId="0" borderId="0" xfId="0" applyFont="1" applyAlignment="1">
      <alignment horizontal="center" vertical="center" wrapText="1"/>
    </xf>
    <xf numFmtId="0" fontId="2" fillId="0" borderId="0" xfId="0" applyFont="1" applyAlignment="1">
      <alignment horizontal="center" vertical="center"/>
    </xf>
    <xf numFmtId="0" fontId="16" fillId="0" borderId="0" xfId="1" applyFont="1" applyFill="1" applyAlignment="1" applyProtection="1">
      <alignment horizontal="justify" vertical="center" wrapText="1"/>
      <protection locked="0"/>
    </xf>
    <xf numFmtId="0" fontId="8" fillId="0" borderId="50" xfId="0" applyFont="1" applyBorder="1" applyAlignment="1" applyProtection="1">
      <alignment horizontal="center" vertical="center"/>
      <protection locked="0"/>
    </xf>
    <xf numFmtId="0" fontId="8" fillId="0" borderId="51" xfId="0" applyFont="1" applyBorder="1" applyAlignment="1" applyProtection="1">
      <alignment horizontal="center" vertical="center"/>
      <protection locked="0"/>
    </xf>
    <xf numFmtId="0" fontId="8" fillId="0" borderId="52" xfId="0" applyFont="1" applyBorder="1" applyAlignment="1" applyProtection="1">
      <alignment horizontal="center" vertical="center"/>
      <protection locked="0"/>
    </xf>
    <xf numFmtId="0" fontId="16" fillId="0" borderId="0" xfId="1" applyFont="1" applyFill="1" applyProtection="1">
      <protection locked="0"/>
    </xf>
    <xf numFmtId="0" fontId="8" fillId="0" borderId="0" xfId="0" applyFont="1" applyBorder="1" applyAlignment="1">
      <alignment horizontal="justify" vertical="center" wrapText="1"/>
    </xf>
    <xf numFmtId="0" fontId="17" fillId="0" borderId="0" xfId="1" applyFont="1" applyAlignment="1" applyProtection="1">
      <alignment horizontal="right" vertical="center"/>
      <protection locked="0"/>
    </xf>
    <xf numFmtId="0" fontId="8" fillId="0" borderId="50" xfId="0" applyFont="1" applyBorder="1" applyAlignment="1">
      <alignment horizontal="center" vertical="center" wrapText="1"/>
    </xf>
    <xf numFmtId="0" fontId="8" fillId="0" borderId="51" xfId="0" applyFont="1" applyBorder="1" applyAlignment="1">
      <alignment horizontal="center" vertical="center" wrapText="1"/>
    </xf>
    <xf numFmtId="0" fontId="8" fillId="0" borderId="52" xfId="0" applyFont="1" applyBorder="1" applyAlignment="1">
      <alignment horizontal="center" vertical="center" wrapText="1"/>
    </xf>
    <xf numFmtId="0" fontId="19" fillId="4" borderId="40" xfId="0" applyFont="1" applyFill="1" applyBorder="1" applyAlignment="1">
      <alignment horizontal="justify" vertical="top"/>
    </xf>
    <xf numFmtId="0" fontId="19" fillId="4" borderId="40" xfId="0" applyFont="1" applyFill="1" applyBorder="1" applyAlignment="1">
      <alignment horizontal="justify" vertical="top" wrapText="1"/>
    </xf>
    <xf numFmtId="0" fontId="8" fillId="0" borderId="0" xfId="0" applyFont="1" applyFill="1" applyBorder="1" applyAlignment="1">
      <alignment horizontal="justify" vertical="center" wrapText="1"/>
    </xf>
    <xf numFmtId="0" fontId="14" fillId="0" borderId="0" xfId="0" applyFont="1" applyFill="1" applyBorder="1" applyAlignment="1" applyProtection="1">
      <alignment horizontal="justify" vertical="center" wrapText="1"/>
      <protection locked="0"/>
    </xf>
    <xf numFmtId="0" fontId="8" fillId="0" borderId="6" xfId="0" applyFont="1" applyFill="1" applyBorder="1" applyAlignment="1" applyProtection="1">
      <alignment horizontal="center" vertical="center"/>
      <protection locked="0"/>
    </xf>
    <xf numFmtId="0" fontId="8" fillId="0" borderId="0" xfId="0" applyFont="1" applyFill="1" applyBorder="1" applyAlignment="1" applyProtection="1">
      <alignment horizontal="justify" vertical="center" wrapText="1"/>
      <protection locked="0"/>
    </xf>
    <xf numFmtId="0" fontId="8" fillId="0" borderId="7" xfId="0" applyFont="1" applyFill="1" applyBorder="1" applyAlignment="1" applyProtection="1">
      <alignment horizontal="center" vertical="center"/>
      <protection locked="0"/>
    </xf>
    <xf numFmtId="0" fontId="23" fillId="0" borderId="0" xfId="0" applyFont="1" applyFill="1" applyBorder="1" applyAlignment="1" applyProtection="1">
      <alignment horizontal="justify" vertical="center" wrapText="1"/>
    </xf>
    <xf numFmtId="0" fontId="8" fillId="0" borderId="6" xfId="0" applyFont="1" applyBorder="1" applyAlignment="1" applyProtection="1">
      <alignment horizontal="center" vertical="center"/>
      <protection locked="0"/>
    </xf>
    <xf numFmtId="0" fontId="8" fillId="2" borderId="6" xfId="0" applyFont="1" applyFill="1" applyBorder="1" applyAlignment="1" applyProtection="1">
      <alignment horizontal="center" vertical="center"/>
      <protection locked="0"/>
    </xf>
    <xf numFmtId="0" fontId="8" fillId="0" borderId="7" xfId="0" applyFont="1" applyBorder="1" applyAlignment="1" applyProtection="1">
      <alignment horizontal="center" vertical="center"/>
      <protection locked="0"/>
    </xf>
    <xf numFmtId="0" fontId="9" fillId="0" borderId="8" xfId="0" applyFont="1" applyBorder="1" applyAlignment="1" applyProtection="1">
      <alignment horizontal="center" vertical="center"/>
    </xf>
    <xf numFmtId="0" fontId="8" fillId="0" borderId="6" xfId="0" applyFont="1" applyBorder="1" applyAlignment="1" applyProtection="1">
      <alignment horizontal="center"/>
      <protection locked="0"/>
    </xf>
    <xf numFmtId="0" fontId="8" fillId="0" borderId="50" xfId="0" applyFont="1" applyBorder="1" applyAlignment="1" applyProtection="1">
      <alignment horizontal="center" vertical="center" wrapText="1"/>
    </xf>
    <xf numFmtId="0" fontId="8" fillId="0" borderId="51" xfId="0" applyFont="1" applyBorder="1" applyAlignment="1" applyProtection="1">
      <alignment horizontal="center" vertical="center" wrapText="1"/>
    </xf>
    <xf numFmtId="0" fontId="8" fillId="0" borderId="52" xfId="0" applyFont="1" applyBorder="1" applyAlignment="1" applyProtection="1">
      <alignment horizontal="center" vertical="center" wrapText="1"/>
    </xf>
    <xf numFmtId="0" fontId="2" fillId="0" borderId="0" xfId="0" applyFont="1" applyAlignment="1" applyProtection="1">
      <alignment horizontal="center" wrapText="1"/>
    </xf>
    <xf numFmtId="0" fontId="2" fillId="0" borderId="0" xfId="0" applyFont="1" applyAlignment="1" applyProtection="1">
      <alignment horizontal="center" vertical="center" wrapText="1"/>
    </xf>
    <xf numFmtId="0" fontId="2" fillId="0" borderId="0" xfId="0" applyFont="1" applyAlignment="1" applyProtection="1">
      <alignment horizontal="center" vertical="center"/>
    </xf>
    <xf numFmtId="0" fontId="9" fillId="0" borderId="0" xfId="0" applyFont="1" applyAlignment="1" applyProtection="1">
      <alignment horizontal="center" vertical="center" wrapText="1"/>
    </xf>
    <xf numFmtId="0" fontId="17" fillId="0" borderId="0" xfId="1" applyFont="1" applyAlignment="1" applyProtection="1">
      <alignment horizontal="right" vertical="center" wrapText="1"/>
      <protection locked="0"/>
    </xf>
    <xf numFmtId="0" fontId="8" fillId="0" borderId="48" xfId="0" applyFont="1" applyBorder="1" applyAlignment="1" applyProtection="1">
      <alignment horizontal="center" vertical="center"/>
      <protection locked="0"/>
    </xf>
    <xf numFmtId="0" fontId="29" fillId="2" borderId="0" xfId="0" applyNumberFormat="1" applyFont="1" applyFill="1" applyBorder="1" applyAlignment="1" applyProtection="1">
      <alignment horizontal="center" vertical="center" wrapText="1"/>
    </xf>
    <xf numFmtId="0" fontId="31" fillId="0" borderId="0" xfId="0" applyFont="1" applyAlignment="1" applyProtection="1">
      <alignment horizontal="center" vertical="center" wrapText="1"/>
    </xf>
    <xf numFmtId="0" fontId="29" fillId="2" borderId="0" xfId="0" applyNumberFormat="1" applyFont="1" applyFill="1" applyBorder="1" applyAlignment="1" applyProtection="1">
      <alignment horizontal="center" vertical="center"/>
    </xf>
    <xf numFmtId="0" fontId="31" fillId="0" borderId="0" xfId="0" applyFont="1" applyBorder="1" applyAlignment="1" applyProtection="1">
      <alignment horizontal="left" vertical="center" wrapText="1"/>
      <protection locked="0"/>
    </xf>
    <xf numFmtId="0" fontId="31" fillId="0" borderId="0" xfId="0" applyFont="1" applyFill="1" applyBorder="1" applyAlignment="1" applyProtection="1">
      <alignment horizontal="left" vertical="center" wrapText="1"/>
      <protection locked="0"/>
    </xf>
    <xf numFmtId="0" fontId="30" fillId="2" borderId="0" xfId="0" applyNumberFormat="1" applyFont="1" applyFill="1" applyBorder="1" applyAlignment="1" applyProtection="1">
      <alignment horizontal="center" vertical="center" wrapText="1"/>
    </xf>
    <xf numFmtId="0" fontId="8" fillId="0" borderId="16" xfId="0" applyFont="1" applyBorder="1" applyAlignment="1" applyProtection="1">
      <alignment horizontal="center" vertical="center" wrapText="1"/>
      <protection locked="0"/>
    </xf>
    <xf numFmtId="0" fontId="14" fillId="2" borderId="16" xfId="0" applyFont="1" applyFill="1" applyBorder="1" applyAlignment="1" applyProtection="1">
      <alignment horizontal="center" vertical="center"/>
    </xf>
    <xf numFmtId="0" fontId="8" fillId="0" borderId="16" xfId="0" applyFont="1" applyBorder="1" applyAlignment="1" applyProtection="1">
      <alignment horizontal="justify" vertical="center"/>
    </xf>
    <xf numFmtId="0" fontId="8" fillId="0" borderId="22" xfId="0" applyFont="1" applyBorder="1" applyAlignment="1" applyProtection="1">
      <alignment horizontal="center" vertical="center" wrapText="1"/>
      <protection locked="0"/>
    </xf>
    <xf numFmtId="0" fontId="8" fillId="0" borderId="7" xfId="0" applyFont="1" applyBorder="1" applyAlignment="1" applyProtection="1">
      <alignment horizontal="center" vertical="center" wrapText="1"/>
      <protection locked="0"/>
    </xf>
    <xf numFmtId="0" fontId="8" fillId="0" borderId="19" xfId="0" applyFont="1" applyBorder="1" applyAlignment="1" applyProtection="1">
      <alignment horizontal="center" vertical="center" wrapText="1"/>
      <protection locked="0"/>
    </xf>
    <xf numFmtId="0" fontId="8" fillId="0" borderId="16" xfId="0" applyFont="1" applyFill="1" applyBorder="1" applyAlignment="1" applyProtection="1">
      <alignment horizontal="center" vertical="center"/>
      <protection locked="0"/>
    </xf>
    <xf numFmtId="0" fontId="14" fillId="0" borderId="16" xfId="0" applyNumberFormat="1" applyFont="1" applyFill="1" applyBorder="1" applyAlignment="1" applyProtection="1">
      <alignment horizontal="center" vertical="center"/>
    </xf>
    <xf numFmtId="0" fontId="9" fillId="0" borderId="16" xfId="0" applyFont="1" applyFill="1" applyBorder="1" applyAlignment="1" applyProtection="1">
      <alignment horizontal="center" vertical="center" wrapText="1"/>
    </xf>
    <xf numFmtId="0" fontId="6" fillId="0" borderId="0" xfId="0" applyFont="1" applyAlignment="1" applyProtection="1">
      <alignment horizontal="justify" vertical="center"/>
    </xf>
    <xf numFmtId="0" fontId="9" fillId="0" borderId="16" xfId="0" applyFont="1" applyBorder="1" applyAlignment="1" applyProtection="1">
      <alignment horizontal="center" vertical="center" wrapText="1"/>
    </xf>
    <xf numFmtId="0" fontId="8" fillId="0" borderId="22" xfId="0" applyFont="1" applyBorder="1" applyAlignment="1" applyProtection="1">
      <alignment horizontal="center" vertical="center" wrapText="1"/>
    </xf>
    <xf numFmtId="0" fontId="8" fillId="0" borderId="7" xfId="0" applyFont="1" applyBorder="1" applyAlignment="1" applyProtection="1">
      <alignment horizontal="center" vertical="center" wrapText="1"/>
    </xf>
    <xf numFmtId="0" fontId="8" fillId="0" borderId="19" xfId="0" applyFont="1" applyBorder="1" applyAlignment="1" applyProtection="1">
      <alignment horizontal="center" vertical="center" wrapText="1"/>
    </xf>
    <xf numFmtId="0" fontId="6" fillId="0" borderId="0" xfId="0" applyFont="1" applyAlignment="1" applyProtection="1">
      <alignment horizontal="justify" vertical="center" wrapText="1"/>
    </xf>
    <xf numFmtId="0" fontId="8" fillId="0" borderId="16" xfId="0" applyFont="1" applyBorder="1" applyAlignment="1" applyProtection="1">
      <alignment horizontal="justify" vertical="center" wrapText="1"/>
    </xf>
    <xf numFmtId="49" fontId="8" fillId="0" borderId="16" xfId="0" applyNumberFormat="1" applyFont="1" applyBorder="1" applyAlignment="1" applyProtection="1">
      <alignment horizontal="justify" vertical="center" wrapText="1"/>
    </xf>
    <xf numFmtId="49" fontId="9" fillId="0" borderId="16" xfId="0" applyNumberFormat="1" applyFont="1" applyBorder="1" applyAlignment="1" applyProtection="1">
      <alignment horizontal="center" vertical="center" wrapText="1"/>
      <protection locked="0"/>
    </xf>
    <xf numFmtId="0" fontId="8" fillId="0" borderId="16" xfId="0" applyNumberFormat="1" applyFont="1" applyBorder="1" applyAlignment="1" applyProtection="1">
      <alignment horizontal="center" vertical="center" wrapText="1"/>
      <protection locked="0"/>
    </xf>
    <xf numFmtId="0" fontId="9" fillId="0" borderId="16" xfId="0" applyNumberFormat="1" applyFont="1" applyBorder="1" applyAlignment="1" applyProtection="1">
      <alignment horizontal="center" vertical="center" wrapText="1"/>
    </xf>
    <xf numFmtId="49" fontId="9" fillId="0" borderId="16" xfId="0" applyNumberFormat="1" applyFont="1" applyBorder="1" applyAlignment="1" applyProtection="1">
      <alignment horizontal="center" vertical="center" wrapText="1"/>
    </xf>
    <xf numFmtId="0" fontId="30" fillId="0" borderId="0" xfId="0" applyFont="1" applyAlignment="1" applyProtection="1">
      <alignment horizontal="center" vertical="center"/>
    </xf>
    <xf numFmtId="0" fontId="29" fillId="2" borderId="8" xfId="0" applyNumberFormat="1" applyFont="1" applyFill="1" applyBorder="1" applyAlignment="1" applyProtection="1">
      <alignment horizontal="center" vertical="center" wrapText="1"/>
    </xf>
    <xf numFmtId="0" fontId="30" fillId="0" borderId="0" xfId="0" applyFont="1" applyAlignment="1" applyProtection="1">
      <alignment horizontal="center"/>
    </xf>
    <xf numFmtId="0" fontId="29" fillId="2" borderId="0" xfId="0" applyFont="1" applyFill="1" applyAlignment="1">
      <alignment horizontal="center"/>
    </xf>
    <xf numFmtId="0" fontId="29" fillId="0" borderId="0" xfId="0" applyFont="1" applyAlignment="1" applyProtection="1">
      <alignment horizontal="center" vertical="center"/>
    </xf>
    <xf numFmtId="0" fontId="9" fillId="0" borderId="16" xfId="0" applyFont="1" applyBorder="1" applyAlignment="1" applyProtection="1">
      <alignment horizontal="center" vertical="center"/>
    </xf>
    <xf numFmtId="0" fontId="8" fillId="0" borderId="22" xfId="0" applyNumberFormat="1" applyFont="1" applyBorder="1" applyAlignment="1" applyProtection="1">
      <alignment horizontal="center" vertical="center" wrapText="1"/>
      <protection locked="0"/>
    </xf>
    <xf numFmtId="0" fontId="8" fillId="0" borderId="7" xfId="0" applyNumberFormat="1" applyFont="1" applyBorder="1" applyAlignment="1" applyProtection="1">
      <alignment horizontal="center" vertical="center" wrapText="1"/>
      <protection locked="0"/>
    </xf>
    <xf numFmtId="0" fontId="8" fillId="0" borderId="19" xfId="0" applyNumberFormat="1" applyFont="1" applyBorder="1" applyAlignment="1" applyProtection="1">
      <alignment horizontal="center" vertical="center" wrapText="1"/>
      <protection locked="0"/>
    </xf>
    <xf numFmtId="0" fontId="9" fillId="0" borderId="16" xfId="0" applyFont="1" applyBorder="1" applyAlignment="1" applyProtection="1">
      <alignment horizontal="center" vertical="center" wrapText="1"/>
      <protection locked="0"/>
    </xf>
    <xf numFmtId="0" fontId="9" fillId="0" borderId="21" xfId="0" applyFont="1" applyBorder="1" applyAlignment="1" applyProtection="1">
      <alignment horizontal="center" vertical="center" wrapText="1"/>
    </xf>
    <xf numFmtId="0" fontId="9" fillId="0" borderId="8" xfId="0" applyFont="1" applyBorder="1" applyAlignment="1" applyProtection="1">
      <alignment horizontal="center" vertical="center" wrapText="1"/>
    </xf>
    <xf numFmtId="0" fontId="9" fillId="0" borderId="20" xfId="0" applyFont="1" applyBorder="1" applyAlignment="1" applyProtection="1">
      <alignment horizontal="center" vertical="center" wrapText="1"/>
    </xf>
    <xf numFmtId="0" fontId="9" fillId="0" borderId="15" xfId="0" applyFont="1" applyBorder="1" applyAlignment="1" applyProtection="1">
      <alignment horizontal="center" vertical="center" wrapText="1"/>
    </xf>
    <xf numFmtId="0" fontId="9" fillId="0" borderId="6" xfId="0" applyFont="1" applyBorder="1" applyAlignment="1" applyProtection="1">
      <alignment horizontal="center" vertical="center" wrapText="1"/>
    </xf>
    <xf numFmtId="0" fontId="9" fillId="0" borderId="14" xfId="0" applyFont="1" applyBorder="1" applyAlignment="1" applyProtection="1">
      <alignment horizontal="center" vertical="center" wrapText="1"/>
    </xf>
    <xf numFmtId="49" fontId="8" fillId="0" borderId="16" xfId="0" applyNumberFormat="1" applyFont="1" applyBorder="1" applyAlignment="1" applyProtection="1">
      <alignment horizontal="center" vertical="center" wrapText="1"/>
    </xf>
    <xf numFmtId="0" fontId="9" fillId="0" borderId="12" xfId="0" applyFont="1" applyBorder="1" applyAlignment="1" applyProtection="1">
      <alignment horizontal="center" vertical="center" wrapText="1"/>
    </xf>
    <xf numFmtId="0" fontId="9" fillId="0" borderId="0" xfId="0" applyFont="1" applyBorder="1" applyAlignment="1" applyProtection="1">
      <alignment horizontal="center" vertical="center" wrapText="1"/>
    </xf>
    <xf numFmtId="0" fontId="9" fillId="0" borderId="13" xfId="0" applyFont="1" applyBorder="1" applyAlignment="1" applyProtection="1">
      <alignment horizontal="center" vertical="center" wrapText="1"/>
    </xf>
    <xf numFmtId="0" fontId="14" fillId="2" borderId="16" xfId="0" applyNumberFormat="1" applyFont="1" applyFill="1" applyBorder="1" applyAlignment="1" applyProtection="1">
      <alignment horizontal="center" vertical="center"/>
    </xf>
    <xf numFmtId="0" fontId="14" fillId="2" borderId="16" xfId="0" applyFont="1" applyFill="1" applyBorder="1" applyAlignment="1" applyProtection="1">
      <alignment horizontal="justify" vertical="center" wrapText="1"/>
    </xf>
    <xf numFmtId="0" fontId="8" fillId="0" borderId="16" xfId="0" applyFont="1" applyFill="1" applyBorder="1" applyAlignment="1" applyProtection="1">
      <alignment horizontal="justify" vertical="center"/>
    </xf>
    <xf numFmtId="0" fontId="8" fillId="0" borderId="22" xfId="0" applyFont="1" applyFill="1" applyBorder="1" applyAlignment="1" applyProtection="1">
      <alignment horizontal="center" vertical="center" wrapText="1"/>
      <protection locked="0"/>
    </xf>
    <xf numFmtId="0" fontId="8" fillId="0" borderId="7" xfId="0" applyFont="1" applyFill="1" applyBorder="1" applyAlignment="1" applyProtection="1">
      <alignment horizontal="center" vertical="center" wrapText="1"/>
      <protection locked="0"/>
    </xf>
    <xf numFmtId="0" fontId="8" fillId="0" borderId="19" xfId="0" applyFont="1" applyFill="1" applyBorder="1" applyAlignment="1" applyProtection="1">
      <alignment horizontal="center" vertical="center" wrapText="1"/>
      <protection locked="0"/>
    </xf>
    <xf numFmtId="0" fontId="9" fillId="0" borderId="16" xfId="0" applyFont="1" applyFill="1" applyBorder="1" applyAlignment="1" applyProtection="1">
      <alignment horizontal="center" vertical="center"/>
    </xf>
    <xf numFmtId="49" fontId="8" fillId="0" borderId="25" xfId="0" applyNumberFormat="1" applyFont="1" applyBorder="1" applyAlignment="1" applyProtection="1">
      <alignment horizontal="center" vertical="center" wrapText="1"/>
    </xf>
    <xf numFmtId="49" fontId="8" fillId="0" borderId="26" xfId="0" applyNumberFormat="1" applyFont="1" applyBorder="1" applyAlignment="1" applyProtection="1">
      <alignment horizontal="center" vertical="center" wrapText="1"/>
    </xf>
    <xf numFmtId="49" fontId="8" fillId="0" borderId="27" xfId="0" applyNumberFormat="1" applyFont="1" applyBorder="1" applyAlignment="1" applyProtection="1">
      <alignment horizontal="center" vertical="center" wrapText="1"/>
    </xf>
    <xf numFmtId="0" fontId="9" fillId="0" borderId="22" xfId="0" applyFont="1" applyBorder="1" applyAlignment="1" applyProtection="1">
      <alignment horizontal="center" vertical="center" wrapText="1"/>
    </xf>
    <xf numFmtId="0" fontId="9" fillId="0" borderId="19" xfId="0" applyFont="1" applyBorder="1" applyAlignment="1" applyProtection="1">
      <alignment horizontal="center" vertical="center" wrapText="1"/>
    </xf>
    <xf numFmtId="0" fontId="9" fillId="0" borderId="7" xfId="0" applyFont="1" applyBorder="1" applyAlignment="1" applyProtection="1">
      <alignment horizontal="center" vertical="center" wrapText="1"/>
    </xf>
    <xf numFmtId="0" fontId="9" fillId="0" borderId="0" xfId="0" applyFont="1" applyAlignment="1" applyProtection="1">
      <alignment horizontal="justify" vertical="top"/>
    </xf>
    <xf numFmtId="0" fontId="8" fillId="0" borderId="28" xfId="0" applyFont="1" applyBorder="1" applyAlignment="1" applyProtection="1">
      <alignment horizontal="center" vertical="center" wrapText="1"/>
      <protection locked="0"/>
    </xf>
    <xf numFmtId="0" fontId="8" fillId="0" borderId="29" xfId="0" applyFont="1" applyBorder="1" applyAlignment="1" applyProtection="1">
      <alignment horizontal="center" vertical="center" wrapText="1"/>
      <protection locked="0"/>
    </xf>
    <xf numFmtId="0" fontId="8" fillId="0" borderId="30" xfId="0" applyFont="1" applyBorder="1" applyAlignment="1" applyProtection="1">
      <alignment horizontal="center" vertical="center" wrapText="1"/>
      <protection locked="0"/>
    </xf>
    <xf numFmtId="0" fontId="8" fillId="0" borderId="5" xfId="0" applyFont="1" applyFill="1" applyBorder="1" applyAlignment="1" applyProtection="1">
      <alignment horizontal="justify" vertical="center" wrapText="1"/>
    </xf>
    <xf numFmtId="0" fontId="8" fillId="0" borderId="0" xfId="0" applyFont="1" applyFill="1" applyAlignment="1" applyProtection="1">
      <alignment horizontal="justify" vertical="center" wrapText="1"/>
    </xf>
    <xf numFmtId="0" fontId="8" fillId="0" borderId="17" xfId="0" applyFont="1" applyBorder="1" applyAlignment="1" applyProtection="1">
      <alignment horizontal="center" vertical="center" wrapText="1"/>
      <protection locked="0"/>
    </xf>
    <xf numFmtId="0" fontId="8" fillId="0" borderId="1" xfId="0" applyFont="1" applyBorder="1" applyAlignment="1" applyProtection="1">
      <alignment horizontal="center" vertical="center" wrapText="1"/>
      <protection locked="0"/>
    </xf>
    <xf numFmtId="0" fontId="8" fillId="0" borderId="2" xfId="0" applyFont="1" applyBorder="1" applyAlignment="1" applyProtection="1">
      <alignment horizontal="center" vertical="center" wrapText="1"/>
      <protection locked="0"/>
    </xf>
    <xf numFmtId="0" fontId="8" fillId="0" borderId="3" xfId="0" applyFont="1" applyBorder="1" applyAlignment="1" applyProtection="1">
      <alignment horizontal="center" vertical="center" wrapText="1"/>
      <protection locked="0"/>
    </xf>
    <xf numFmtId="0" fontId="21" fillId="3" borderId="33" xfId="0" applyFont="1" applyFill="1" applyBorder="1" applyAlignment="1" applyProtection="1">
      <alignment horizontal="center" vertical="center"/>
    </xf>
    <xf numFmtId="0" fontId="21" fillId="3" borderId="34" xfId="0" applyFont="1" applyFill="1" applyBorder="1" applyAlignment="1" applyProtection="1">
      <alignment horizontal="center" vertical="center"/>
    </xf>
    <xf numFmtId="0" fontId="21" fillId="3" borderId="35" xfId="0" applyFont="1" applyFill="1" applyBorder="1" applyAlignment="1" applyProtection="1">
      <alignment horizontal="center" vertical="center"/>
    </xf>
    <xf numFmtId="0" fontId="11" fillId="0" borderId="21" xfId="0" applyFont="1" applyBorder="1" applyAlignment="1" applyProtection="1">
      <alignment horizontal="left" vertical="center" wrapText="1"/>
    </xf>
    <xf numFmtId="0" fontId="11" fillId="0" borderId="8" xfId="0" applyFont="1" applyBorder="1" applyAlignment="1" applyProtection="1">
      <alignment horizontal="left" vertical="center" wrapText="1"/>
    </xf>
    <xf numFmtId="0" fontId="11" fillId="0" borderId="20" xfId="0" applyFont="1" applyBorder="1" applyAlignment="1" applyProtection="1">
      <alignment horizontal="left" vertical="center" wrapText="1"/>
    </xf>
    <xf numFmtId="0" fontId="29" fillId="0" borderId="0" xfId="0" applyFont="1" applyAlignment="1">
      <alignment horizontal="center" vertical="center"/>
    </xf>
    <xf numFmtId="0" fontId="6" fillId="0" borderId="0" xfId="0" applyFont="1" applyBorder="1" applyAlignment="1" applyProtection="1">
      <alignment horizontal="justify" vertical="center" wrapText="1"/>
    </xf>
    <xf numFmtId="0" fontId="6" fillId="0" borderId="0" xfId="0" applyFont="1" applyBorder="1" applyAlignment="1" applyProtection="1">
      <alignment horizontal="justify" vertical="center"/>
    </xf>
    <xf numFmtId="0" fontId="6" fillId="0" borderId="13" xfId="0" applyFont="1" applyBorder="1" applyAlignment="1" applyProtection="1">
      <alignment horizontal="justify" vertical="center"/>
    </xf>
    <xf numFmtId="0" fontId="6" fillId="0" borderId="6" xfId="0" applyFont="1" applyBorder="1" applyAlignment="1" applyProtection="1">
      <alignment horizontal="justify" vertical="center" wrapText="1"/>
    </xf>
    <xf numFmtId="0" fontId="6" fillId="0" borderId="6" xfId="0" applyFont="1" applyBorder="1" applyAlignment="1" applyProtection="1">
      <alignment horizontal="justify" vertical="center"/>
    </xf>
    <xf numFmtId="0" fontId="6" fillId="0" borderId="14" xfId="0" applyFont="1" applyBorder="1" applyAlignment="1" applyProtection="1">
      <alignment horizontal="justify" vertical="center"/>
    </xf>
    <xf numFmtId="0" fontId="8" fillId="0" borderId="22" xfId="0" applyFont="1" applyBorder="1" applyAlignment="1" applyProtection="1">
      <alignment horizontal="justify" vertical="center" wrapText="1"/>
    </xf>
    <xf numFmtId="0" fontId="8" fillId="0" borderId="7" xfId="0" applyFont="1" applyBorder="1" applyAlignment="1" applyProtection="1">
      <alignment horizontal="justify" vertical="center" wrapText="1"/>
    </xf>
    <xf numFmtId="0" fontId="8" fillId="0" borderId="19" xfId="0" applyFont="1" applyBorder="1" applyAlignment="1" applyProtection="1">
      <alignment horizontal="justify" vertical="center" wrapText="1"/>
    </xf>
    <xf numFmtId="0" fontId="9" fillId="0" borderId="16" xfId="0" applyFont="1" applyBorder="1" applyAlignment="1" applyProtection="1">
      <alignment horizontal="center" vertical="center" textRotation="90" wrapText="1"/>
    </xf>
    <xf numFmtId="0" fontId="8" fillId="0" borderId="16" xfId="0" applyFont="1" applyBorder="1" applyAlignment="1" applyProtection="1">
      <alignment horizontal="center" vertical="center" wrapText="1"/>
    </xf>
    <xf numFmtId="0" fontId="8" fillId="0" borderId="22" xfId="0" applyFont="1" applyBorder="1" applyAlignment="1" applyProtection="1">
      <alignment horizontal="center" vertical="center" textRotation="90" wrapText="1"/>
    </xf>
    <xf numFmtId="0" fontId="8" fillId="0" borderId="19" xfId="0" applyFont="1" applyBorder="1" applyAlignment="1" applyProtection="1">
      <alignment horizontal="center" vertical="center" textRotation="90" wrapText="1"/>
    </xf>
    <xf numFmtId="0" fontId="8" fillId="0" borderId="16" xfId="0" applyFont="1" applyBorder="1" applyAlignment="1" applyProtection="1">
      <alignment horizontal="left" vertical="center" wrapText="1"/>
    </xf>
    <xf numFmtId="0" fontId="6" fillId="2" borderId="0" xfId="0" applyNumberFormat="1" applyFont="1" applyFill="1" applyBorder="1" applyAlignment="1" applyProtection="1">
      <alignment horizontal="justify" vertical="center" wrapText="1"/>
    </xf>
    <xf numFmtId="0" fontId="8" fillId="0" borderId="0" xfId="0" applyFont="1" applyFill="1" applyAlignment="1" applyProtection="1">
      <alignment horizontal="center" vertical="center" wrapText="1"/>
    </xf>
    <xf numFmtId="0" fontId="8" fillId="0" borderId="0" xfId="0" applyFont="1" applyFill="1" applyAlignment="1" applyProtection="1">
      <alignment horizontal="center" vertical="center"/>
    </xf>
    <xf numFmtId="164" fontId="34" fillId="0" borderId="16" xfId="0" applyNumberFormat="1" applyFont="1" applyBorder="1" applyAlignment="1" applyProtection="1">
      <alignment horizontal="center" vertical="center" wrapText="1"/>
      <protection locked="0"/>
    </xf>
    <xf numFmtId="0" fontId="2" fillId="0" borderId="0" xfId="0" applyFont="1" applyAlignment="1" applyProtection="1">
      <alignment horizontal="center"/>
    </xf>
    <xf numFmtId="0" fontId="8" fillId="0" borderId="50" xfId="0" applyFont="1" applyBorder="1" applyAlignment="1" applyProtection="1">
      <alignment horizontal="center"/>
    </xf>
    <xf numFmtId="0" fontId="8" fillId="0" borderId="51" xfId="0" applyFont="1" applyBorder="1" applyAlignment="1" applyProtection="1">
      <alignment horizontal="center"/>
    </xf>
    <xf numFmtId="0" fontId="8" fillId="0" borderId="52" xfId="0" applyFont="1" applyBorder="1" applyAlignment="1" applyProtection="1">
      <alignment horizontal="center"/>
    </xf>
    <xf numFmtId="0" fontId="11" fillId="0" borderId="54" xfId="0" applyFont="1" applyBorder="1" applyAlignment="1" applyProtection="1">
      <alignment horizontal="left" vertical="center"/>
    </xf>
    <xf numFmtId="0" fontId="11" fillId="0" borderId="8" xfId="0" applyFont="1" applyBorder="1" applyAlignment="1" applyProtection="1">
      <alignment horizontal="left" vertical="center"/>
    </xf>
    <xf numFmtId="0" fontId="11" fillId="0" borderId="55" xfId="0" applyFont="1" applyBorder="1" applyAlignment="1" applyProtection="1">
      <alignment horizontal="left" vertical="center"/>
    </xf>
    <xf numFmtId="0" fontId="6" fillId="0" borderId="32" xfId="0" applyFont="1" applyBorder="1" applyAlignment="1" applyProtection="1">
      <alignment horizontal="justify" vertical="center"/>
    </xf>
    <xf numFmtId="0" fontId="6" fillId="0" borderId="57" xfId="0" applyFont="1" applyBorder="1" applyAlignment="1" applyProtection="1">
      <alignment horizontal="justify" vertical="center" wrapText="1"/>
    </xf>
    <xf numFmtId="0" fontId="6" fillId="0" borderId="57" xfId="0" applyFont="1" applyBorder="1" applyAlignment="1" applyProtection="1">
      <alignment horizontal="justify" vertical="center"/>
    </xf>
    <xf numFmtId="0" fontId="6" fillId="0" borderId="58" xfId="0" applyFont="1" applyBorder="1" applyAlignment="1" applyProtection="1">
      <alignment horizontal="justify" vertical="center"/>
    </xf>
    <xf numFmtId="0" fontId="11" fillId="0" borderId="60" xfId="0" applyFont="1" applyBorder="1" applyAlignment="1" applyProtection="1">
      <alignment horizontal="left" vertical="center"/>
    </xf>
    <xf numFmtId="0" fontId="11" fillId="0" borderId="61" xfId="0" applyFont="1" applyBorder="1" applyAlignment="1" applyProtection="1">
      <alignment horizontal="left" vertical="center"/>
    </xf>
    <xf numFmtId="0" fontId="11" fillId="0" borderId="62" xfId="0" applyFont="1" applyBorder="1" applyAlignment="1" applyProtection="1">
      <alignment horizontal="left" vertical="center"/>
    </xf>
    <xf numFmtId="0" fontId="6" fillId="0" borderId="64" xfId="0" applyFont="1" applyBorder="1" applyAlignment="1" applyProtection="1">
      <alignment horizontal="justify" vertical="center"/>
    </xf>
    <xf numFmtId="0" fontId="8" fillId="0" borderId="59" xfId="0" applyFont="1" applyBorder="1" applyAlignment="1" applyProtection="1">
      <alignment horizontal="justify" vertical="center" wrapText="1"/>
    </xf>
    <xf numFmtId="0" fontId="6" fillId="0" borderId="0" xfId="0" applyFont="1" applyFill="1" applyAlignment="1" applyProtection="1">
      <alignment horizontal="justify" vertical="center"/>
    </xf>
    <xf numFmtId="0" fontId="25" fillId="2" borderId="0" xfId="0" applyFont="1" applyFill="1" applyBorder="1" applyAlignment="1" applyProtection="1">
      <alignment horizontal="justify" vertical="center" wrapText="1"/>
    </xf>
    <xf numFmtId="0" fontId="9" fillId="0" borderId="0" xfId="0" applyFont="1" applyFill="1" applyAlignment="1" applyProtection="1">
      <alignment horizontal="justify" vertical="top"/>
    </xf>
    <xf numFmtId="0" fontId="8" fillId="0" borderId="1" xfId="0" applyFont="1" applyBorder="1" applyAlignment="1" applyProtection="1">
      <alignment horizontal="center" vertical="center"/>
      <protection locked="0"/>
    </xf>
    <xf numFmtId="0" fontId="8" fillId="0" borderId="2" xfId="0" applyFont="1" applyBorder="1" applyAlignment="1" applyProtection="1">
      <alignment horizontal="center" vertical="center"/>
      <protection locked="0"/>
    </xf>
    <xf numFmtId="0" fontId="8" fillId="0" borderId="3" xfId="0" applyFont="1" applyBorder="1" applyAlignment="1" applyProtection="1">
      <alignment horizontal="center" vertical="center"/>
      <protection locked="0"/>
    </xf>
    <xf numFmtId="0" fontId="8" fillId="0" borderId="16" xfId="0" applyFont="1" applyBorder="1" applyAlignment="1" applyProtection="1">
      <alignment horizontal="center" vertical="center"/>
      <protection locked="0"/>
    </xf>
    <xf numFmtId="0" fontId="9" fillId="0" borderId="21" xfId="0" applyFont="1" applyBorder="1" applyAlignment="1" applyProtection="1">
      <alignment horizontal="center" vertical="center" textRotation="90" wrapText="1"/>
    </xf>
    <xf numFmtId="0" fontId="9" fillId="0" borderId="20" xfId="0" applyFont="1" applyBorder="1" applyAlignment="1" applyProtection="1">
      <alignment horizontal="center" vertical="center" textRotation="90" wrapText="1"/>
    </xf>
    <xf numFmtId="0" fontId="9" fillId="0" borderId="12" xfId="0" applyFont="1" applyBorder="1" applyAlignment="1" applyProtection="1">
      <alignment horizontal="center" vertical="center" textRotation="90" wrapText="1"/>
    </xf>
    <xf numFmtId="0" fontId="9" fillId="0" borderId="13" xfId="0" applyFont="1" applyBorder="1" applyAlignment="1" applyProtection="1">
      <alignment horizontal="center" vertical="center" textRotation="90" wrapText="1"/>
    </xf>
    <xf numFmtId="0" fontId="9" fillId="0" borderId="15" xfId="0" applyFont="1" applyBorder="1" applyAlignment="1" applyProtection="1">
      <alignment horizontal="center" vertical="center" textRotation="90" wrapText="1"/>
    </xf>
    <xf numFmtId="0" fontId="9" fillId="0" borderId="14" xfId="0" applyFont="1" applyBorder="1" applyAlignment="1" applyProtection="1">
      <alignment horizontal="center" vertical="center" textRotation="90" wrapText="1"/>
    </xf>
    <xf numFmtId="0" fontId="8" fillId="0" borderId="16" xfId="0" applyFont="1" applyBorder="1" applyAlignment="1" applyProtection="1">
      <alignment horizontal="center" vertical="center" textRotation="90" wrapText="1"/>
    </xf>
    <xf numFmtId="0" fontId="30" fillId="0" borderId="0" xfId="0" applyNumberFormat="1" applyFont="1" applyFill="1" applyBorder="1" applyAlignment="1" applyProtection="1">
      <alignment horizontal="center" vertical="center" wrapText="1"/>
    </xf>
    <xf numFmtId="0" fontId="6" fillId="0" borderId="0" xfId="0" applyFont="1" applyFill="1" applyAlignment="1" applyProtection="1">
      <alignment horizontal="justify" vertical="center" wrapText="1"/>
    </xf>
    <xf numFmtId="0" fontId="21" fillId="3" borderId="9" xfId="0" applyFont="1" applyFill="1" applyBorder="1" applyAlignment="1" applyProtection="1">
      <alignment horizontal="center" vertical="center"/>
    </xf>
    <xf numFmtId="0" fontId="21" fillId="3" borderId="10" xfId="0" applyFont="1" applyFill="1" applyBorder="1" applyAlignment="1" applyProtection="1">
      <alignment horizontal="center" vertical="center"/>
    </xf>
    <xf numFmtId="0" fontId="21" fillId="3" borderId="11" xfId="0" applyFont="1" applyFill="1" applyBorder="1" applyAlignment="1" applyProtection="1">
      <alignment horizontal="center" vertical="center"/>
    </xf>
    <xf numFmtId="0" fontId="8" fillId="0" borderId="22" xfId="0" applyFont="1" applyBorder="1" applyAlignment="1" applyProtection="1">
      <alignment horizontal="center" vertical="center"/>
    </xf>
    <xf numFmtId="0" fontId="8" fillId="0" borderId="19" xfId="0" applyFont="1" applyBorder="1" applyAlignment="1" applyProtection="1">
      <alignment horizontal="center" vertical="center"/>
    </xf>
    <xf numFmtId="0" fontId="9" fillId="0" borderId="0" xfId="0" applyFont="1" applyAlignment="1" applyProtection="1">
      <alignment horizontal="justify" vertical="top" wrapText="1"/>
    </xf>
    <xf numFmtId="0" fontId="0" fillId="0" borderId="16" xfId="0" applyBorder="1" applyAlignment="1" applyProtection="1">
      <alignment horizontal="center" vertical="center"/>
      <protection locked="0"/>
    </xf>
    <xf numFmtId="0" fontId="8" fillId="0" borderId="16" xfId="0" applyFont="1" applyBorder="1" applyAlignment="1" applyProtection="1">
      <alignment vertical="center" wrapText="1"/>
    </xf>
    <xf numFmtId="0" fontId="10" fillId="0" borderId="17" xfId="0" applyFont="1" applyBorder="1" applyAlignment="1" applyProtection="1">
      <alignment horizontal="left" vertical="center" wrapText="1"/>
      <protection locked="0"/>
    </xf>
    <xf numFmtId="0" fontId="8" fillId="0" borderId="6" xfId="0" applyFont="1" applyBorder="1" applyAlignment="1" applyProtection="1">
      <alignment horizontal="center" vertical="center" wrapText="1"/>
      <protection locked="0"/>
    </xf>
    <xf numFmtId="0" fontId="13" fillId="0" borderId="0" xfId="0" applyFont="1" applyBorder="1" applyAlignment="1">
      <alignment horizontal="center" vertical="center" wrapText="1"/>
    </xf>
    <xf numFmtId="0" fontId="21" fillId="3" borderId="33" xfId="0" applyFont="1" applyFill="1" applyBorder="1" applyAlignment="1">
      <alignment horizontal="center" vertical="center"/>
    </xf>
    <xf numFmtId="0" fontId="21" fillId="3" borderId="34" xfId="0" applyFont="1" applyFill="1" applyBorder="1" applyAlignment="1">
      <alignment horizontal="center" vertical="center"/>
    </xf>
    <xf numFmtId="0" fontId="21" fillId="3" borderId="35" xfId="0" applyFont="1" applyFill="1" applyBorder="1" applyAlignment="1">
      <alignment horizontal="center" vertical="center"/>
    </xf>
    <xf numFmtId="0" fontId="8" fillId="0" borderId="50" xfId="0" applyFont="1" applyBorder="1" applyAlignment="1">
      <alignment horizontal="left" vertical="center"/>
    </xf>
    <xf numFmtId="0" fontId="8" fillId="0" borderId="51" xfId="0" applyFont="1" applyBorder="1" applyAlignment="1">
      <alignment horizontal="left" vertical="center"/>
    </xf>
    <xf numFmtId="0" fontId="8" fillId="0" borderId="52" xfId="0" applyFont="1" applyBorder="1" applyAlignment="1">
      <alignment horizontal="left" vertical="center"/>
    </xf>
    <xf numFmtId="0" fontId="8" fillId="0" borderId="0" xfId="0" applyFont="1" applyFill="1" applyAlignment="1">
      <alignment horizontal="justify" vertical="center" wrapText="1"/>
    </xf>
    <xf numFmtId="0" fontId="9" fillId="0" borderId="0" xfId="0" applyFont="1" applyFill="1" applyAlignment="1">
      <alignment horizontal="justify" vertical="center" wrapText="1"/>
    </xf>
    <xf numFmtId="0" fontId="8" fillId="0" borderId="50" xfId="0" applyFont="1" applyBorder="1" applyAlignment="1">
      <alignment horizontal="center" vertical="center"/>
    </xf>
    <xf numFmtId="0" fontId="8" fillId="0" borderId="51" xfId="0" applyFont="1" applyBorder="1" applyAlignment="1">
      <alignment horizontal="center" vertical="center"/>
    </xf>
    <xf numFmtId="0" fontId="8" fillId="0" borderId="52" xfId="0" applyFont="1" applyBorder="1" applyAlignment="1">
      <alignment horizontal="center" vertical="center"/>
    </xf>
  </cellXfs>
  <cellStyles count="3">
    <cellStyle name="Hipervínculo" xfId="1" builtinId="8"/>
    <cellStyle name="Normal" xfId="0" builtinId="0"/>
    <cellStyle name="Porcentual 2" xfId="2"/>
  </cellStyles>
  <dxfs count="54">
    <dxf>
      <fill>
        <patternFill>
          <bgColor rgb="FFFFFF00"/>
        </patternFill>
      </fill>
    </dxf>
    <dxf>
      <fill>
        <patternFill patternType="mediumGray"/>
      </fill>
    </dxf>
    <dxf>
      <fill>
        <patternFill patternType="mediumGray"/>
      </fill>
    </dxf>
    <dxf>
      <fill>
        <patternFill>
          <bgColor rgb="FFFFFF00"/>
        </patternFill>
      </fill>
    </dxf>
    <dxf>
      <fill>
        <patternFill>
          <bgColor rgb="FFFFFF00"/>
        </patternFill>
      </fill>
    </dxf>
    <dxf>
      <fill>
        <patternFill patternType="mediumGray"/>
      </fill>
    </dxf>
    <dxf>
      <fill>
        <patternFill patternType="mediumGray"/>
      </fill>
    </dxf>
    <dxf>
      <fill>
        <patternFill patternType="mediumGray"/>
      </fill>
    </dxf>
    <dxf>
      <fill>
        <patternFill patternType="mediumGray"/>
      </fill>
    </dxf>
    <dxf>
      <fill>
        <patternFill>
          <bgColor rgb="FFFFFF00"/>
        </patternFill>
      </fill>
    </dxf>
    <dxf>
      <fill>
        <patternFill>
          <bgColor rgb="FFFFFF00"/>
        </patternFill>
      </fill>
    </dxf>
    <dxf>
      <fill>
        <patternFill>
          <bgColor rgb="FFFFFF00"/>
        </patternFill>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s>
  <tableStyles count="0" defaultTableStyle="TableStyleMedium2" defaultPivotStyle="PivotStyleLight16"/>
  <colors>
    <mruColors>
      <color rgb="FF0070C0"/>
      <color rgb="FF0077C8"/>
      <color rgb="FF6F7070"/>
      <color rgb="FFBFBFBF"/>
      <color rgb="FF00305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0</xdr:row>
      <xdr:rowOff>19050</xdr:rowOff>
    </xdr:from>
    <xdr:to>
      <xdr:col>5</xdr:col>
      <xdr:colOff>103800</xdr:colOff>
      <xdr:row>0</xdr:row>
      <xdr:rowOff>1030650</xdr:rowOff>
    </xdr:to>
    <xdr:pic>
      <xdr:nvPicPr>
        <xdr:cNvPr id="2" name="Imagen 1">
          <a:extLst>
            <a:ext uri="{FF2B5EF4-FFF2-40B4-BE49-F238E27FC236}">
              <a16:creationId xmlns="" xmlns:a16="http://schemas.microsoft.com/office/drawing/2014/main" id="{DF5E38F7-7934-4ED6-A5B2-4C1E6B0394B7}"/>
            </a:ext>
          </a:extLst>
        </xdr:cNvPr>
        <xdr:cNvPicPr preferRelativeResize="0">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1000" y="19050"/>
          <a:ext cx="1094400" cy="1011600"/>
        </a:xfrm>
        <a:prstGeom prst="rect">
          <a:avLst/>
        </a:prstGeom>
      </xdr:spPr>
    </xdr:pic>
    <xdr:clientData/>
  </xdr:twoCellAnchor>
  <xdr:twoCellAnchor editAs="oneCell">
    <xdr:from>
      <xdr:col>20</xdr:col>
      <xdr:colOff>209550</xdr:colOff>
      <xdr:row>0</xdr:row>
      <xdr:rowOff>19050</xdr:rowOff>
    </xdr:from>
    <xdr:to>
      <xdr:col>30</xdr:col>
      <xdr:colOff>4650</xdr:colOff>
      <xdr:row>0</xdr:row>
      <xdr:rowOff>1156650</xdr:rowOff>
    </xdr:to>
    <xdr:pic>
      <xdr:nvPicPr>
        <xdr:cNvPr id="3" name="Imagen 2">
          <a:extLst>
            <a:ext uri="{FF2B5EF4-FFF2-40B4-BE49-F238E27FC236}">
              <a16:creationId xmlns="" xmlns:a16="http://schemas.microsoft.com/office/drawing/2014/main" id="{6C166EB9-932F-4851-B543-59048B07F9B1}"/>
            </a:ext>
          </a:extLst>
        </xdr:cNvPr>
        <xdr:cNvPicPr preferRelativeResize="0">
          <a:picLocks/>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295900" y="19050"/>
          <a:ext cx="2271600" cy="113760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0</xdr:row>
      <xdr:rowOff>19050</xdr:rowOff>
    </xdr:from>
    <xdr:to>
      <xdr:col>5</xdr:col>
      <xdr:colOff>103800</xdr:colOff>
      <xdr:row>0</xdr:row>
      <xdr:rowOff>1030650</xdr:rowOff>
    </xdr:to>
    <xdr:pic>
      <xdr:nvPicPr>
        <xdr:cNvPr id="2" name="Imagen 1">
          <a:extLst>
            <a:ext uri="{FF2B5EF4-FFF2-40B4-BE49-F238E27FC236}">
              <a16:creationId xmlns="" xmlns:a16="http://schemas.microsoft.com/office/drawing/2014/main" id="{5B2D90DD-A8EC-4718-A3F2-2E500B623255}"/>
            </a:ext>
          </a:extLst>
        </xdr:cNvPr>
        <xdr:cNvPicPr preferRelativeResize="0">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1000" y="19050"/>
          <a:ext cx="1094400" cy="1011600"/>
        </a:xfrm>
        <a:prstGeom prst="rect">
          <a:avLst/>
        </a:prstGeom>
      </xdr:spPr>
    </xdr:pic>
    <xdr:clientData/>
  </xdr:twoCellAnchor>
  <xdr:twoCellAnchor editAs="oneCell">
    <xdr:from>
      <xdr:col>20</xdr:col>
      <xdr:colOff>209550</xdr:colOff>
      <xdr:row>0</xdr:row>
      <xdr:rowOff>19050</xdr:rowOff>
    </xdr:from>
    <xdr:to>
      <xdr:col>30</xdr:col>
      <xdr:colOff>4650</xdr:colOff>
      <xdr:row>0</xdr:row>
      <xdr:rowOff>1156650</xdr:rowOff>
    </xdr:to>
    <xdr:pic>
      <xdr:nvPicPr>
        <xdr:cNvPr id="3" name="Imagen 2">
          <a:extLst>
            <a:ext uri="{FF2B5EF4-FFF2-40B4-BE49-F238E27FC236}">
              <a16:creationId xmlns="" xmlns:a16="http://schemas.microsoft.com/office/drawing/2014/main" id="{F142C8C7-2E78-47FD-B34E-E456F02C20EC}"/>
            </a:ext>
          </a:extLst>
        </xdr:cNvPr>
        <xdr:cNvPicPr preferRelativeResize="0">
          <a:picLocks/>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295900" y="19050"/>
          <a:ext cx="2271600" cy="1137600"/>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0</xdr:row>
      <xdr:rowOff>19050</xdr:rowOff>
    </xdr:from>
    <xdr:to>
      <xdr:col>5</xdr:col>
      <xdr:colOff>103800</xdr:colOff>
      <xdr:row>0</xdr:row>
      <xdr:rowOff>1030650</xdr:rowOff>
    </xdr:to>
    <xdr:pic>
      <xdr:nvPicPr>
        <xdr:cNvPr id="2" name="Imagen 1">
          <a:extLst>
            <a:ext uri="{FF2B5EF4-FFF2-40B4-BE49-F238E27FC236}">
              <a16:creationId xmlns="" xmlns:a16="http://schemas.microsoft.com/office/drawing/2014/main" id="{3535D74D-C69B-42B4-A17B-B8DC2B50AD81}"/>
            </a:ext>
          </a:extLst>
        </xdr:cNvPr>
        <xdr:cNvPicPr preferRelativeResize="0">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1000" y="19050"/>
          <a:ext cx="1094400" cy="1011600"/>
        </a:xfrm>
        <a:prstGeom prst="rect">
          <a:avLst/>
        </a:prstGeom>
      </xdr:spPr>
    </xdr:pic>
    <xdr:clientData/>
  </xdr:twoCellAnchor>
  <xdr:twoCellAnchor editAs="oneCell">
    <xdr:from>
      <xdr:col>20</xdr:col>
      <xdr:colOff>209550</xdr:colOff>
      <xdr:row>0</xdr:row>
      <xdr:rowOff>19050</xdr:rowOff>
    </xdr:from>
    <xdr:to>
      <xdr:col>30</xdr:col>
      <xdr:colOff>4650</xdr:colOff>
      <xdr:row>0</xdr:row>
      <xdr:rowOff>1156650</xdr:rowOff>
    </xdr:to>
    <xdr:pic>
      <xdr:nvPicPr>
        <xdr:cNvPr id="3" name="Imagen 2">
          <a:extLst>
            <a:ext uri="{FF2B5EF4-FFF2-40B4-BE49-F238E27FC236}">
              <a16:creationId xmlns="" xmlns:a16="http://schemas.microsoft.com/office/drawing/2014/main" id="{DE64BED1-CE6B-4888-A51E-DFE5A8EAF025}"/>
            </a:ext>
          </a:extLst>
        </xdr:cNvPr>
        <xdr:cNvPicPr preferRelativeResize="0">
          <a:picLocks/>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295900" y="19050"/>
          <a:ext cx="2271600" cy="1137600"/>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0</xdr:colOff>
      <xdr:row>0</xdr:row>
      <xdr:rowOff>19050</xdr:rowOff>
    </xdr:from>
    <xdr:to>
      <xdr:col>5</xdr:col>
      <xdr:colOff>103800</xdr:colOff>
      <xdr:row>0</xdr:row>
      <xdr:rowOff>1030650</xdr:rowOff>
    </xdr:to>
    <xdr:pic>
      <xdr:nvPicPr>
        <xdr:cNvPr id="2" name="Imagen 1">
          <a:extLst>
            <a:ext uri="{FF2B5EF4-FFF2-40B4-BE49-F238E27FC236}">
              <a16:creationId xmlns="" xmlns:a16="http://schemas.microsoft.com/office/drawing/2014/main" id="{926142EE-6A68-400E-8319-EC8D8C12E276}"/>
            </a:ext>
          </a:extLst>
        </xdr:cNvPr>
        <xdr:cNvPicPr preferRelativeResize="0">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1000" y="19050"/>
          <a:ext cx="1094400" cy="1011600"/>
        </a:xfrm>
        <a:prstGeom prst="rect">
          <a:avLst/>
        </a:prstGeom>
      </xdr:spPr>
    </xdr:pic>
    <xdr:clientData/>
  </xdr:twoCellAnchor>
  <xdr:twoCellAnchor editAs="oneCell">
    <xdr:from>
      <xdr:col>20</xdr:col>
      <xdr:colOff>209550</xdr:colOff>
      <xdr:row>0</xdr:row>
      <xdr:rowOff>19050</xdr:rowOff>
    </xdr:from>
    <xdr:to>
      <xdr:col>30</xdr:col>
      <xdr:colOff>4650</xdr:colOff>
      <xdr:row>0</xdr:row>
      <xdr:rowOff>1156650</xdr:rowOff>
    </xdr:to>
    <xdr:pic>
      <xdr:nvPicPr>
        <xdr:cNvPr id="3" name="Imagen 2">
          <a:extLst>
            <a:ext uri="{FF2B5EF4-FFF2-40B4-BE49-F238E27FC236}">
              <a16:creationId xmlns="" xmlns:a16="http://schemas.microsoft.com/office/drawing/2014/main" id="{19C3CFA3-AEEE-45EB-A43D-A9144D9A552F}"/>
            </a:ext>
          </a:extLst>
        </xdr:cNvPr>
        <xdr:cNvPicPr preferRelativeResize="0">
          <a:picLocks/>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295900" y="19050"/>
          <a:ext cx="2271600" cy="1137600"/>
        </a:xfrm>
        <a:prstGeom prst="rect">
          <a:avLst/>
        </a:prstGeom>
        <a:ln>
          <a:noFill/>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0</xdr:colOff>
      <xdr:row>0</xdr:row>
      <xdr:rowOff>19050</xdr:rowOff>
    </xdr:from>
    <xdr:to>
      <xdr:col>5</xdr:col>
      <xdr:colOff>103800</xdr:colOff>
      <xdr:row>0</xdr:row>
      <xdr:rowOff>1030650</xdr:rowOff>
    </xdr:to>
    <xdr:pic>
      <xdr:nvPicPr>
        <xdr:cNvPr id="3" name="Imagen 2">
          <a:extLst>
            <a:ext uri="{FF2B5EF4-FFF2-40B4-BE49-F238E27FC236}">
              <a16:creationId xmlns="" xmlns:a16="http://schemas.microsoft.com/office/drawing/2014/main" id="{2D1B6A33-82F6-472B-AD43-626ECC45DA0F}"/>
            </a:ext>
          </a:extLst>
        </xdr:cNvPr>
        <xdr:cNvPicPr preferRelativeResize="0">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1000" y="19050"/>
          <a:ext cx="1094400" cy="1011600"/>
        </a:xfrm>
        <a:prstGeom prst="rect">
          <a:avLst/>
        </a:prstGeom>
      </xdr:spPr>
    </xdr:pic>
    <xdr:clientData/>
  </xdr:twoCellAnchor>
  <xdr:twoCellAnchor editAs="oneCell">
    <xdr:from>
      <xdr:col>20</xdr:col>
      <xdr:colOff>209550</xdr:colOff>
      <xdr:row>0</xdr:row>
      <xdr:rowOff>19050</xdr:rowOff>
    </xdr:from>
    <xdr:to>
      <xdr:col>30</xdr:col>
      <xdr:colOff>4650</xdr:colOff>
      <xdr:row>0</xdr:row>
      <xdr:rowOff>1156650</xdr:rowOff>
    </xdr:to>
    <xdr:pic>
      <xdr:nvPicPr>
        <xdr:cNvPr id="4" name="Imagen 3">
          <a:extLst>
            <a:ext uri="{FF2B5EF4-FFF2-40B4-BE49-F238E27FC236}">
              <a16:creationId xmlns="" xmlns:a16="http://schemas.microsoft.com/office/drawing/2014/main" id="{5C7F4270-DECB-4E38-A9DB-D62543BB2307}"/>
            </a:ext>
          </a:extLst>
        </xdr:cNvPr>
        <xdr:cNvPicPr preferRelativeResize="0">
          <a:picLocks/>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295900" y="19050"/>
          <a:ext cx="2271600" cy="1137600"/>
        </a:xfrm>
        <a:prstGeom prst="rect">
          <a:avLst/>
        </a:prstGeom>
        <a:ln>
          <a:noFill/>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0</xdr:colOff>
      <xdr:row>0</xdr:row>
      <xdr:rowOff>19050</xdr:rowOff>
    </xdr:from>
    <xdr:to>
      <xdr:col>5</xdr:col>
      <xdr:colOff>103800</xdr:colOff>
      <xdr:row>0</xdr:row>
      <xdr:rowOff>1030650</xdr:rowOff>
    </xdr:to>
    <xdr:pic>
      <xdr:nvPicPr>
        <xdr:cNvPr id="3" name="Imagen 2">
          <a:extLst>
            <a:ext uri="{FF2B5EF4-FFF2-40B4-BE49-F238E27FC236}">
              <a16:creationId xmlns="" xmlns:a16="http://schemas.microsoft.com/office/drawing/2014/main" id="{B0EF70C4-36BF-4170-90CE-262705A328FF}"/>
            </a:ext>
          </a:extLst>
        </xdr:cNvPr>
        <xdr:cNvPicPr preferRelativeResize="0">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1000" y="19050"/>
          <a:ext cx="1094400" cy="1011600"/>
        </a:xfrm>
        <a:prstGeom prst="rect">
          <a:avLst/>
        </a:prstGeom>
      </xdr:spPr>
    </xdr:pic>
    <xdr:clientData/>
  </xdr:twoCellAnchor>
  <xdr:twoCellAnchor editAs="oneCell">
    <xdr:from>
      <xdr:col>20</xdr:col>
      <xdr:colOff>209550</xdr:colOff>
      <xdr:row>0</xdr:row>
      <xdr:rowOff>19050</xdr:rowOff>
    </xdr:from>
    <xdr:to>
      <xdr:col>30</xdr:col>
      <xdr:colOff>4650</xdr:colOff>
      <xdr:row>0</xdr:row>
      <xdr:rowOff>1156650</xdr:rowOff>
    </xdr:to>
    <xdr:pic>
      <xdr:nvPicPr>
        <xdr:cNvPr id="4" name="Imagen 3">
          <a:extLst>
            <a:ext uri="{FF2B5EF4-FFF2-40B4-BE49-F238E27FC236}">
              <a16:creationId xmlns="" xmlns:a16="http://schemas.microsoft.com/office/drawing/2014/main" id="{8DFDDC91-6D9F-42AB-809B-2535A234B6E3}"/>
            </a:ext>
          </a:extLst>
        </xdr:cNvPr>
        <xdr:cNvPicPr preferRelativeResize="0">
          <a:picLocks/>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295900" y="19050"/>
          <a:ext cx="2271600" cy="1137600"/>
        </a:xfrm>
        <a:prstGeom prst="rect">
          <a:avLst/>
        </a:prstGeom>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39"/>
  <sheetViews>
    <sheetView showGridLines="0" tabSelected="1" zoomScaleNormal="100" workbookViewId="0">
      <selection activeCell="B17" sqref="B17:U17"/>
    </sheetView>
  </sheetViews>
  <sheetFormatPr baseColWidth="10" defaultColWidth="0" defaultRowHeight="15" customHeight="1" zeroHeight="1" x14ac:dyDescent="0.2"/>
  <cols>
    <col min="1" max="1" width="5.7109375" style="4" customWidth="1"/>
    <col min="2" max="30" width="3.7109375" style="4" customWidth="1"/>
    <col min="31" max="31" width="5.7109375" style="4" customWidth="1"/>
    <col min="32" max="32" width="3.7109375" style="116" hidden="1" customWidth="1"/>
    <col min="33" max="16384" width="3.7109375" style="4" hidden="1"/>
  </cols>
  <sheetData>
    <row r="1" spans="2:34" ht="173.25" customHeight="1" x14ac:dyDescent="0.3">
      <c r="B1" s="175" t="s">
        <v>307</v>
      </c>
      <c r="C1" s="176"/>
      <c r="D1" s="176"/>
      <c r="E1" s="176"/>
      <c r="F1" s="176"/>
      <c r="G1" s="176"/>
      <c r="H1" s="176"/>
      <c r="I1" s="176"/>
      <c r="J1" s="176"/>
      <c r="K1" s="176"/>
      <c r="L1" s="176"/>
      <c r="M1" s="176"/>
      <c r="N1" s="176"/>
      <c r="O1" s="176"/>
      <c r="P1" s="176"/>
      <c r="Q1" s="176"/>
      <c r="R1" s="176"/>
      <c r="S1" s="176"/>
      <c r="T1" s="176"/>
      <c r="U1" s="176"/>
      <c r="V1" s="176"/>
      <c r="W1" s="176"/>
      <c r="X1" s="176"/>
      <c r="Y1" s="176"/>
      <c r="Z1" s="176"/>
      <c r="AA1" s="176"/>
      <c r="AB1" s="176"/>
      <c r="AC1" s="176"/>
      <c r="AD1" s="176"/>
    </row>
    <row r="2" spans="2:34" ht="15" customHeight="1" x14ac:dyDescent="0.2"/>
    <row r="3" spans="2:34" ht="45" customHeight="1" x14ac:dyDescent="0.2">
      <c r="B3" s="177" t="s">
        <v>336</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row>
    <row r="4" spans="2:34" ht="15" customHeight="1" x14ac:dyDescent="0.2"/>
    <row r="5" spans="2:34" ht="45" customHeight="1" x14ac:dyDescent="0.2">
      <c r="B5" s="177" t="s">
        <v>337</v>
      </c>
      <c r="C5" s="177"/>
      <c r="D5" s="177"/>
      <c r="E5" s="177"/>
      <c r="F5" s="177"/>
      <c r="G5" s="177"/>
      <c r="H5" s="177"/>
      <c r="I5" s="177"/>
      <c r="J5" s="177"/>
      <c r="K5" s="177"/>
      <c r="L5" s="177"/>
      <c r="M5" s="177"/>
      <c r="N5" s="177"/>
      <c r="O5" s="177"/>
      <c r="P5" s="177"/>
      <c r="Q5" s="177"/>
      <c r="R5" s="177"/>
      <c r="S5" s="177"/>
      <c r="T5" s="177"/>
      <c r="U5" s="177"/>
      <c r="V5" s="177"/>
      <c r="W5" s="177"/>
      <c r="X5" s="177"/>
      <c r="Y5" s="177"/>
      <c r="Z5" s="177"/>
      <c r="AA5" s="177"/>
      <c r="AB5" s="177"/>
      <c r="AC5" s="177"/>
      <c r="AD5" s="177"/>
    </row>
    <row r="6" spans="2:34" ht="15.75" customHeight="1" x14ac:dyDescent="0.2"/>
    <row r="7" spans="2:34" ht="45" customHeight="1" thickBot="1" x14ac:dyDescent="0.25">
      <c r="B7" s="177" t="s">
        <v>0</v>
      </c>
      <c r="C7" s="177"/>
      <c r="D7" s="177"/>
      <c r="E7" s="177"/>
      <c r="F7" s="177"/>
      <c r="G7" s="177"/>
      <c r="H7" s="177"/>
      <c r="I7" s="177"/>
      <c r="J7" s="177"/>
      <c r="K7" s="177"/>
      <c r="L7" s="177"/>
      <c r="M7" s="177"/>
      <c r="N7" s="177"/>
      <c r="O7" s="177"/>
      <c r="P7" s="177"/>
      <c r="Q7" s="177"/>
      <c r="R7" s="177"/>
      <c r="S7" s="177"/>
      <c r="T7" s="177"/>
      <c r="U7" s="177"/>
      <c r="V7" s="177"/>
      <c r="W7" s="177"/>
      <c r="X7" s="177"/>
      <c r="Y7" s="177"/>
      <c r="Z7" s="177"/>
      <c r="AA7" s="177"/>
      <c r="AB7" s="177"/>
      <c r="AC7" s="177"/>
      <c r="AD7" s="177"/>
      <c r="AG7" s="52"/>
      <c r="AH7" s="52"/>
    </row>
    <row r="8" spans="2:34" ht="15" customHeight="1" thickBot="1" x14ac:dyDescent="0.3">
      <c r="AG8" s="117" t="s">
        <v>563</v>
      </c>
      <c r="AH8" s="118">
        <v>201</v>
      </c>
    </row>
    <row r="9" spans="2:34" ht="15" customHeight="1" thickBot="1" x14ac:dyDescent="0.3">
      <c r="B9" s="180"/>
      <c r="C9" s="181"/>
      <c r="D9" s="181"/>
      <c r="E9" s="181"/>
      <c r="F9" s="181"/>
      <c r="G9" s="181"/>
      <c r="H9" s="181"/>
      <c r="I9" s="181"/>
      <c r="J9" s="181"/>
      <c r="K9" s="181"/>
      <c r="L9" s="182"/>
      <c r="N9" s="33" t="str">
        <f>IF(B9="","",VLOOKUP(B9,AG7:AH39,2,))</f>
        <v/>
      </c>
      <c r="AG9" s="119" t="s">
        <v>564</v>
      </c>
      <c r="AH9" s="120">
        <v>202</v>
      </c>
    </row>
    <row r="10" spans="2:34" ht="15" customHeight="1" x14ac:dyDescent="0.25">
      <c r="AG10" s="119" t="s">
        <v>565</v>
      </c>
      <c r="AH10" s="120">
        <v>203</v>
      </c>
    </row>
    <row r="11" spans="2:34" ht="15" customHeight="1" x14ac:dyDescent="0.25">
      <c r="B11" s="179" t="s">
        <v>1</v>
      </c>
      <c r="C11" s="179"/>
      <c r="D11" s="179"/>
      <c r="E11" s="179"/>
      <c r="F11" s="179"/>
      <c r="G11" s="179"/>
      <c r="H11" s="179"/>
      <c r="I11" s="179"/>
      <c r="J11" s="179"/>
      <c r="K11" s="179"/>
      <c r="L11" s="179"/>
      <c r="M11" s="179"/>
      <c r="N11" s="179"/>
      <c r="O11" s="179"/>
      <c r="P11" s="179"/>
      <c r="Q11" s="179"/>
      <c r="R11" s="179"/>
      <c r="S11" s="179"/>
      <c r="T11" s="179"/>
      <c r="U11" s="179"/>
      <c r="V11" s="9"/>
      <c r="W11" s="9"/>
      <c r="X11" s="9"/>
      <c r="Y11" s="9"/>
      <c r="Z11" s="9"/>
      <c r="AA11" s="9"/>
      <c r="AB11" s="9"/>
      <c r="AC11" s="9"/>
      <c r="AD11" s="9"/>
      <c r="AG11" s="119" t="s">
        <v>566</v>
      </c>
      <c r="AH11" s="120">
        <v>204</v>
      </c>
    </row>
    <row r="12" spans="2:34" ht="15" customHeight="1" x14ac:dyDescent="0.25">
      <c r="B12" s="1"/>
      <c r="C12" s="1"/>
      <c r="D12" s="1"/>
      <c r="E12" s="1"/>
      <c r="F12" s="1"/>
      <c r="G12" s="1"/>
      <c r="H12" s="1"/>
      <c r="I12" s="1"/>
      <c r="J12" s="1"/>
      <c r="K12" s="1"/>
      <c r="L12" s="1"/>
      <c r="M12" s="1"/>
      <c r="N12" s="1"/>
      <c r="O12" s="1"/>
      <c r="P12" s="1"/>
      <c r="Q12" s="1"/>
      <c r="R12" s="1"/>
      <c r="S12" s="1"/>
      <c r="T12" s="1"/>
      <c r="U12" s="1"/>
      <c r="V12" s="1"/>
      <c r="W12" s="1"/>
      <c r="X12" s="1"/>
      <c r="Y12" s="1"/>
      <c r="Z12" s="1"/>
      <c r="AA12" s="1"/>
      <c r="AB12" s="1"/>
      <c r="AC12" s="1"/>
      <c r="AD12" s="1"/>
      <c r="AG12" s="119" t="s">
        <v>567</v>
      </c>
      <c r="AH12" s="120">
        <v>205</v>
      </c>
    </row>
    <row r="13" spans="2:34" ht="15" customHeight="1" x14ac:dyDescent="0.25">
      <c r="B13" s="179" t="s">
        <v>2</v>
      </c>
      <c r="C13" s="179"/>
      <c r="D13" s="179"/>
      <c r="E13" s="179"/>
      <c r="F13" s="179"/>
      <c r="G13" s="179"/>
      <c r="H13" s="179"/>
      <c r="I13" s="179"/>
      <c r="J13" s="179"/>
      <c r="K13" s="179"/>
      <c r="L13" s="179"/>
      <c r="M13" s="179"/>
      <c r="N13" s="179"/>
      <c r="O13" s="179"/>
      <c r="P13" s="179"/>
      <c r="Q13" s="179"/>
      <c r="R13" s="179"/>
      <c r="S13" s="179"/>
      <c r="T13" s="179"/>
      <c r="U13" s="179"/>
      <c r="V13" s="9"/>
      <c r="W13" s="9"/>
      <c r="X13" s="9"/>
      <c r="Y13" s="9"/>
      <c r="Z13" s="9"/>
      <c r="AA13" s="9"/>
      <c r="AB13" s="9"/>
      <c r="AC13" s="9"/>
      <c r="AD13" s="9"/>
      <c r="AG13" s="119" t="s">
        <v>568</v>
      </c>
      <c r="AH13" s="120">
        <v>206</v>
      </c>
    </row>
    <row r="14" spans="2:34" ht="15" customHeight="1" x14ac:dyDescent="0.25">
      <c r="B14" s="1"/>
      <c r="C14" s="1"/>
      <c r="D14" s="1"/>
      <c r="E14" s="1"/>
      <c r="F14" s="1"/>
      <c r="G14" s="1"/>
      <c r="H14" s="1"/>
      <c r="I14" s="1"/>
      <c r="J14" s="1"/>
      <c r="K14" s="1"/>
      <c r="L14" s="1"/>
      <c r="M14" s="1"/>
      <c r="N14" s="1"/>
      <c r="O14" s="1"/>
      <c r="P14" s="1"/>
      <c r="Q14" s="1"/>
      <c r="R14" s="1"/>
      <c r="S14" s="1"/>
      <c r="T14" s="1"/>
      <c r="U14" s="1"/>
      <c r="V14" s="1"/>
      <c r="W14" s="1"/>
      <c r="X14" s="1"/>
      <c r="Y14" s="1"/>
      <c r="Z14" s="1"/>
      <c r="AA14" s="1"/>
      <c r="AB14" s="1"/>
      <c r="AC14" s="1"/>
      <c r="AD14" s="1"/>
      <c r="AG14" s="119" t="s">
        <v>569</v>
      </c>
      <c r="AH14" s="120">
        <v>207</v>
      </c>
    </row>
    <row r="15" spans="2:34" ht="15" customHeight="1" x14ac:dyDescent="0.25">
      <c r="B15" s="183" t="s">
        <v>337</v>
      </c>
      <c r="C15" s="183"/>
      <c r="D15" s="183"/>
      <c r="E15" s="183"/>
      <c r="F15" s="183"/>
      <c r="G15" s="183"/>
      <c r="H15" s="183"/>
      <c r="I15" s="183"/>
      <c r="J15" s="183"/>
      <c r="K15" s="183"/>
      <c r="L15" s="183"/>
      <c r="M15" s="183"/>
      <c r="N15" s="183"/>
      <c r="O15" s="183"/>
      <c r="P15" s="183"/>
      <c r="Q15" s="183"/>
      <c r="R15" s="183"/>
      <c r="S15" s="183"/>
      <c r="T15" s="183"/>
      <c r="U15" s="183"/>
      <c r="V15" s="1"/>
      <c r="W15" s="1"/>
      <c r="X15" s="183" t="s">
        <v>510</v>
      </c>
      <c r="Y15" s="183"/>
      <c r="Z15" s="183"/>
      <c r="AA15" s="183"/>
      <c r="AB15" s="183"/>
      <c r="AC15" s="183"/>
      <c r="AD15" s="183"/>
      <c r="AG15" s="119" t="s">
        <v>570</v>
      </c>
      <c r="AH15" s="120">
        <v>208</v>
      </c>
    </row>
    <row r="16" spans="2:34" ht="15" customHeight="1" x14ac:dyDescent="0.25">
      <c r="B16" s="1"/>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1"/>
      <c r="AG16" s="119" t="s">
        <v>571</v>
      </c>
      <c r="AH16" s="120">
        <v>209</v>
      </c>
    </row>
    <row r="17" spans="2:34" ht="15" customHeight="1" x14ac:dyDescent="0.25">
      <c r="B17" s="179" t="s">
        <v>3</v>
      </c>
      <c r="C17" s="179"/>
      <c r="D17" s="179"/>
      <c r="E17" s="179"/>
      <c r="F17" s="179"/>
      <c r="G17" s="179"/>
      <c r="H17" s="179"/>
      <c r="I17" s="179"/>
      <c r="J17" s="179"/>
      <c r="K17" s="179"/>
      <c r="L17" s="179"/>
      <c r="M17" s="179"/>
      <c r="N17" s="179"/>
      <c r="O17" s="179"/>
      <c r="P17" s="179"/>
      <c r="Q17" s="179"/>
      <c r="R17" s="179"/>
      <c r="S17" s="179"/>
      <c r="T17" s="179"/>
      <c r="U17" s="179"/>
      <c r="V17" s="9"/>
      <c r="W17" s="9"/>
      <c r="X17" s="9"/>
      <c r="Y17" s="9"/>
      <c r="Z17" s="9"/>
      <c r="AA17" s="9"/>
      <c r="AB17" s="9"/>
      <c r="AC17" s="9"/>
      <c r="AD17" s="9"/>
      <c r="AG17" s="119" t="s">
        <v>572</v>
      </c>
      <c r="AH17" s="120">
        <v>210</v>
      </c>
    </row>
    <row r="18" spans="2:34" ht="15" customHeight="1" x14ac:dyDescent="0.25">
      <c r="B18" s="1"/>
      <c r="C18" s="1"/>
      <c r="D18" s="1"/>
      <c r="E18" s="1"/>
      <c r="F18" s="1"/>
      <c r="G18" s="1"/>
      <c r="H18" s="1"/>
      <c r="I18" s="1"/>
      <c r="J18" s="1"/>
      <c r="K18" s="1"/>
      <c r="L18" s="1"/>
      <c r="M18" s="1"/>
      <c r="N18" s="1"/>
      <c r="O18" s="1"/>
      <c r="P18" s="1"/>
      <c r="Q18" s="1"/>
      <c r="R18" s="1"/>
      <c r="S18" s="1"/>
      <c r="T18" s="1"/>
      <c r="U18" s="1"/>
      <c r="V18" s="1"/>
      <c r="W18" s="1"/>
      <c r="X18" s="1"/>
      <c r="Y18" s="1"/>
      <c r="Z18" s="1"/>
      <c r="AA18" s="1"/>
      <c r="AB18" s="1"/>
      <c r="AC18" s="1"/>
      <c r="AD18" s="1"/>
      <c r="AG18" s="119" t="s">
        <v>573</v>
      </c>
      <c r="AH18" s="120">
        <v>211</v>
      </c>
    </row>
    <row r="19" spans="2:34" ht="15" customHeight="1" x14ac:dyDescent="0.25">
      <c r="B19" s="179" t="s">
        <v>4</v>
      </c>
      <c r="C19" s="179"/>
      <c r="D19" s="179"/>
      <c r="E19" s="179"/>
      <c r="F19" s="179"/>
      <c r="G19" s="179"/>
      <c r="H19" s="179"/>
      <c r="I19" s="179"/>
      <c r="J19" s="179"/>
      <c r="K19" s="179"/>
      <c r="L19" s="179"/>
      <c r="M19" s="179"/>
      <c r="N19" s="179"/>
      <c r="O19" s="179"/>
      <c r="P19" s="179"/>
      <c r="Q19" s="179"/>
      <c r="R19" s="179"/>
      <c r="S19" s="179"/>
      <c r="T19" s="179"/>
      <c r="U19" s="179"/>
      <c r="V19" s="31"/>
      <c r="W19" s="31"/>
      <c r="X19" s="31"/>
      <c r="Y19" s="31"/>
      <c r="Z19" s="31"/>
      <c r="AA19" s="31"/>
      <c r="AB19" s="31"/>
      <c r="AC19" s="31"/>
      <c r="AD19" s="31"/>
      <c r="AG19" s="119" t="s">
        <v>574</v>
      </c>
      <c r="AH19" s="120">
        <v>212</v>
      </c>
    </row>
    <row r="20" spans="2:34" ht="15" customHeight="1" x14ac:dyDescent="0.25">
      <c r="AG20" s="119" t="s">
        <v>575</v>
      </c>
      <c r="AH20" s="120">
        <v>213</v>
      </c>
    </row>
    <row r="21" spans="2:34" ht="15" customHeight="1" x14ac:dyDescent="0.25">
      <c r="G21" s="7"/>
      <c r="AG21" s="119" t="s">
        <v>576</v>
      </c>
      <c r="AH21" s="120">
        <v>214</v>
      </c>
    </row>
    <row r="22" spans="2:34" ht="15" customHeight="1" x14ac:dyDescent="0.25">
      <c r="AG22" s="119" t="s">
        <v>577</v>
      </c>
      <c r="AH22" s="120">
        <v>215</v>
      </c>
    </row>
    <row r="23" spans="2:34" ht="15" hidden="1" customHeight="1" x14ac:dyDescent="0.25">
      <c r="AG23" s="119" t="s">
        <v>578</v>
      </c>
      <c r="AH23" s="120">
        <v>216</v>
      </c>
    </row>
    <row r="24" spans="2:34" ht="15" hidden="1" customHeight="1" x14ac:dyDescent="0.25">
      <c r="AG24" s="119" t="s">
        <v>579</v>
      </c>
      <c r="AH24" s="120">
        <v>217</v>
      </c>
    </row>
    <row r="25" spans="2:34" ht="15" hidden="1" customHeight="1" x14ac:dyDescent="0.25">
      <c r="AG25" s="119" t="s">
        <v>580</v>
      </c>
      <c r="AH25" s="120">
        <v>218</v>
      </c>
    </row>
    <row r="26" spans="2:34" ht="15" hidden="1" customHeight="1" x14ac:dyDescent="0.25">
      <c r="AG26" s="119" t="s">
        <v>581</v>
      </c>
      <c r="AH26" s="120">
        <v>219</v>
      </c>
    </row>
    <row r="27" spans="2:34" ht="15" hidden="1" customHeight="1" x14ac:dyDescent="0.25">
      <c r="AG27" s="119" t="s">
        <v>582</v>
      </c>
      <c r="AH27" s="120">
        <v>220</v>
      </c>
    </row>
    <row r="28" spans="2:34" ht="15" hidden="1" customHeight="1" x14ac:dyDescent="0.25">
      <c r="AG28" s="119" t="s">
        <v>583</v>
      </c>
      <c r="AH28" s="120">
        <v>221</v>
      </c>
    </row>
    <row r="29" spans="2:34" ht="15" hidden="1" customHeight="1" x14ac:dyDescent="0.25">
      <c r="AG29" s="119" t="s">
        <v>584</v>
      </c>
      <c r="AH29" s="120">
        <v>222</v>
      </c>
    </row>
    <row r="30" spans="2:34" ht="15" hidden="1" customHeight="1" x14ac:dyDescent="0.25">
      <c r="AG30" s="119" t="s">
        <v>585</v>
      </c>
      <c r="AH30" s="120">
        <v>223</v>
      </c>
    </row>
    <row r="31" spans="2:34" ht="15" hidden="1" customHeight="1" x14ac:dyDescent="0.25">
      <c r="AG31" s="119" t="s">
        <v>586</v>
      </c>
      <c r="AH31" s="120">
        <v>224</v>
      </c>
    </row>
    <row r="32" spans="2:34" ht="15" hidden="1" customHeight="1" x14ac:dyDescent="0.25">
      <c r="AG32" s="119" t="s">
        <v>587</v>
      </c>
      <c r="AH32" s="120">
        <v>225</v>
      </c>
    </row>
    <row r="33" spans="33:34" ht="15" hidden="1" customHeight="1" x14ac:dyDescent="0.25">
      <c r="AG33" s="119" t="s">
        <v>588</v>
      </c>
      <c r="AH33" s="120">
        <v>226</v>
      </c>
    </row>
    <row r="34" spans="33:34" ht="15" hidden="1" customHeight="1" x14ac:dyDescent="0.25">
      <c r="AG34" s="119" t="s">
        <v>589</v>
      </c>
      <c r="AH34" s="120">
        <v>227</v>
      </c>
    </row>
    <row r="35" spans="33:34" ht="15" hidden="1" customHeight="1" x14ac:dyDescent="0.25">
      <c r="AG35" s="119" t="s">
        <v>590</v>
      </c>
      <c r="AH35" s="120">
        <v>228</v>
      </c>
    </row>
    <row r="36" spans="33:34" ht="15" hidden="1" customHeight="1" x14ac:dyDescent="0.25">
      <c r="AG36" s="119" t="s">
        <v>591</v>
      </c>
      <c r="AH36" s="120">
        <v>229</v>
      </c>
    </row>
    <row r="37" spans="33:34" ht="15" hidden="1" customHeight="1" x14ac:dyDescent="0.25">
      <c r="AG37" s="119" t="s">
        <v>592</v>
      </c>
      <c r="AH37" s="120">
        <v>230</v>
      </c>
    </row>
    <row r="38" spans="33:34" ht="15" hidden="1" customHeight="1" x14ac:dyDescent="0.25">
      <c r="AG38" s="119" t="s">
        <v>593</v>
      </c>
      <c r="AH38" s="120">
        <v>231</v>
      </c>
    </row>
    <row r="39" spans="33:34" ht="15" hidden="1" customHeight="1" thickBot="1" x14ac:dyDescent="0.3">
      <c r="AG39" s="121" t="s">
        <v>594</v>
      </c>
      <c r="AH39" s="122">
        <v>232</v>
      </c>
    </row>
  </sheetData>
  <sheetProtection algorithmName="SHA-512" hashValue="lrS2R0yyKrkbv+Z8vfvc7pulmWiOhwRrCmAoInrV0eP2yxhcNg3BlpzY6U9nufOqcHwqOZwBRFIkoDR0d7GEIQ==" saltValue="dAgEOvtxgnx8tYAnoMHmYQ==" spinCount="100000" sheet="1" objects="1" scenarios="1"/>
  <mergeCells count="11">
    <mergeCell ref="B17:U17"/>
    <mergeCell ref="B19:U19"/>
    <mergeCell ref="B9:L9"/>
    <mergeCell ref="B15:U15"/>
    <mergeCell ref="X15:AD15"/>
    <mergeCell ref="B13:U13"/>
    <mergeCell ref="B1:AD1"/>
    <mergeCell ref="B3:AD3"/>
    <mergeCell ref="B5:AD5"/>
    <mergeCell ref="B7:AD7"/>
    <mergeCell ref="B11:U11"/>
  </mergeCells>
  <dataValidations count="1">
    <dataValidation type="list" allowBlank="1" showInputMessage="1" showErrorMessage="1" sqref="B9:L9">
      <formula1>$AG$7:$AG$39</formula1>
    </dataValidation>
  </dataValidations>
  <hyperlinks>
    <hyperlink ref="B11:U11" location="Presentación!AA9" display="Presentación"/>
    <hyperlink ref="B13:U13" location="Informantes!AA9" display="Informantes"/>
    <hyperlink ref="B15:U15" location="CNGSPSPE_2020_M1_Secc3!AA7" display="Sección III. Protección Civil"/>
    <hyperlink ref="X15:AD15" location="CNGSPSPE_2020_M1_Secc3!AA7" display="preguntas 1 a 28"/>
    <hyperlink ref="B17:U17" location="'Participantes y comentarios'!AA9" display="Participantes y comentarios"/>
    <hyperlink ref="B19:U19" location="Glosario!AA9" display="Glosario"/>
  </hyperlinks>
  <pageMargins left="0.70866141732283472" right="0.70866141732283472" top="0.74803149606299213" bottom="0.74803149606299213" header="0.31496062992125984" footer="0.31496062992125984"/>
  <pageSetup scale="75" orientation="portrait" r:id="rId1"/>
  <headerFooter>
    <oddHeader>&amp;CMódulo 1
Índice</oddHeader>
    <oddFooter>&amp;LCenso Nacional de Gobierno, Seguridad Pública y Sistema Penitenciario Estatales 2020&amp;R&amp;P de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01"/>
  <sheetViews>
    <sheetView showGridLines="0" zoomScaleNormal="100" workbookViewId="0">
      <selection activeCell="I90" sqref="I90:AC90"/>
    </sheetView>
  </sheetViews>
  <sheetFormatPr baseColWidth="10" defaultColWidth="0" defaultRowHeight="15" customHeight="1" zeroHeight="1" x14ac:dyDescent="0.2"/>
  <cols>
    <col min="1" max="1" width="5.7109375" style="5" customWidth="1"/>
    <col min="2" max="30" width="3.7109375" style="5" customWidth="1"/>
    <col min="31" max="31" width="5.7109375" style="5" customWidth="1"/>
    <col min="32" max="32" width="0" style="5" hidden="1" customWidth="1"/>
    <col min="33" max="16384" width="3.7109375" style="5" hidden="1"/>
  </cols>
  <sheetData>
    <row r="1" spans="2:32" ht="173.25" customHeight="1" x14ac:dyDescent="0.3">
      <c r="B1" s="175" t="s">
        <v>307</v>
      </c>
      <c r="C1" s="176"/>
      <c r="D1" s="176"/>
      <c r="E1" s="176"/>
      <c r="F1" s="176"/>
      <c r="G1" s="176"/>
      <c r="H1" s="176"/>
      <c r="I1" s="176"/>
      <c r="J1" s="176"/>
      <c r="K1" s="176"/>
      <c r="L1" s="176"/>
      <c r="M1" s="176"/>
      <c r="N1" s="176"/>
      <c r="O1" s="176"/>
      <c r="P1" s="176"/>
      <c r="Q1" s="176"/>
      <c r="R1" s="176"/>
      <c r="S1" s="176"/>
      <c r="T1" s="176"/>
      <c r="U1" s="176"/>
      <c r="V1" s="176"/>
      <c r="W1" s="176"/>
      <c r="X1" s="176"/>
      <c r="Y1" s="176"/>
      <c r="Z1" s="176"/>
      <c r="AA1" s="176"/>
      <c r="AB1" s="176"/>
      <c r="AC1" s="176"/>
      <c r="AD1" s="176"/>
    </row>
    <row r="2" spans="2:32" ht="15" customHeight="1" x14ac:dyDescent="0.2"/>
    <row r="3" spans="2:32" s="4" customFormat="1" ht="45" customHeight="1" x14ac:dyDescent="0.2">
      <c r="B3" s="177" t="s">
        <v>336</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F3" s="8"/>
    </row>
    <row r="4" spans="2:32" ht="15" customHeight="1" x14ac:dyDescent="0.2"/>
    <row r="5" spans="2:32" ht="45" customHeight="1" x14ac:dyDescent="0.2">
      <c r="B5" s="177" t="s">
        <v>337</v>
      </c>
      <c r="C5" s="177"/>
      <c r="D5" s="177"/>
      <c r="E5" s="177"/>
      <c r="F5" s="177"/>
      <c r="G5" s="177"/>
      <c r="H5" s="177"/>
      <c r="I5" s="177"/>
      <c r="J5" s="177"/>
      <c r="K5" s="177"/>
      <c r="L5" s="177"/>
      <c r="M5" s="177"/>
      <c r="N5" s="177"/>
      <c r="O5" s="177"/>
      <c r="P5" s="177"/>
      <c r="Q5" s="177"/>
      <c r="R5" s="177"/>
      <c r="S5" s="177"/>
      <c r="T5" s="177"/>
      <c r="U5" s="177"/>
      <c r="V5" s="177"/>
      <c r="W5" s="177"/>
      <c r="X5" s="177"/>
      <c r="Y5" s="177"/>
      <c r="Z5" s="177"/>
      <c r="AA5" s="177"/>
      <c r="AB5" s="177"/>
      <c r="AC5" s="177"/>
      <c r="AD5" s="177"/>
    </row>
    <row r="6" spans="2:32" ht="15" customHeight="1" x14ac:dyDescent="0.2"/>
    <row r="7" spans="2:32" ht="45" customHeight="1" x14ac:dyDescent="0.2">
      <c r="B7" s="177" t="s">
        <v>1</v>
      </c>
      <c r="C7" s="177"/>
      <c r="D7" s="177"/>
      <c r="E7" s="177"/>
      <c r="F7" s="177"/>
      <c r="G7" s="177"/>
      <c r="H7" s="177"/>
      <c r="I7" s="177"/>
      <c r="J7" s="177"/>
      <c r="K7" s="177"/>
      <c r="L7" s="177"/>
      <c r="M7" s="177"/>
      <c r="N7" s="177"/>
      <c r="O7" s="177"/>
      <c r="P7" s="177"/>
      <c r="Q7" s="177"/>
      <c r="R7" s="177"/>
      <c r="S7" s="177"/>
      <c r="T7" s="177"/>
      <c r="U7" s="177"/>
      <c r="V7" s="177"/>
      <c r="W7" s="177"/>
      <c r="X7" s="177"/>
      <c r="Y7" s="177"/>
      <c r="Z7" s="177"/>
      <c r="AA7" s="177"/>
      <c r="AB7" s="177"/>
      <c r="AC7" s="177"/>
      <c r="AD7" s="177"/>
    </row>
    <row r="8" spans="2:32" ht="15" customHeight="1" x14ac:dyDescent="0.2"/>
    <row r="9" spans="2:32" ht="15" customHeight="1" thickBot="1" x14ac:dyDescent="0.25">
      <c r="AA9" s="185" t="s">
        <v>0</v>
      </c>
      <c r="AB9" s="185"/>
      <c r="AC9" s="185"/>
      <c r="AD9" s="185"/>
    </row>
    <row r="10" spans="2:32" ht="15" customHeight="1" thickBot="1" x14ac:dyDescent="0.25">
      <c r="B10" s="186" t="str">
        <f>IF(Índice!B9="","",Índice!B9)</f>
        <v/>
      </c>
      <c r="C10" s="187"/>
      <c r="D10" s="187"/>
      <c r="E10" s="187"/>
      <c r="F10" s="187"/>
      <c r="G10" s="187"/>
      <c r="H10" s="187"/>
      <c r="I10" s="187"/>
      <c r="J10" s="187"/>
      <c r="K10" s="187"/>
      <c r="L10" s="188"/>
      <c r="N10" s="32" t="str">
        <f>IF(Índice!N9="","",Índice!N9)</f>
        <v/>
      </c>
    </row>
    <row r="11" spans="2:32" ht="15" customHeight="1" thickBot="1" x14ac:dyDescent="0.25"/>
    <row r="12" spans="2:32" ht="15" customHeight="1" x14ac:dyDescent="0.25">
      <c r="B12" s="10"/>
      <c r="C12" s="11" t="s">
        <v>5</v>
      </c>
      <c r="D12" s="12"/>
      <c r="E12" s="12"/>
      <c r="F12" s="12"/>
      <c r="G12" s="12"/>
      <c r="H12" s="12"/>
      <c r="I12" s="12"/>
      <c r="J12" s="12"/>
      <c r="K12" s="12"/>
      <c r="L12" s="13"/>
      <c r="N12" s="14"/>
      <c r="O12" s="15" t="s">
        <v>6</v>
      </c>
      <c r="P12" s="16"/>
      <c r="Q12" s="16"/>
      <c r="R12" s="16"/>
      <c r="S12" s="16"/>
      <c r="T12" s="16"/>
      <c r="U12" s="16"/>
      <c r="V12" s="16"/>
      <c r="W12" s="16"/>
      <c r="X12" s="16"/>
      <c r="Y12" s="16"/>
      <c r="Z12" s="16"/>
      <c r="AA12" s="16"/>
      <c r="AB12" s="16"/>
      <c r="AC12" s="16"/>
      <c r="AD12" s="17"/>
    </row>
    <row r="13" spans="2:32" ht="144" customHeight="1" thickBot="1" x14ac:dyDescent="0.25">
      <c r="B13" s="18"/>
      <c r="C13" s="189" t="s">
        <v>314</v>
      </c>
      <c r="D13" s="189"/>
      <c r="E13" s="189"/>
      <c r="F13" s="189"/>
      <c r="G13" s="189"/>
      <c r="H13" s="189"/>
      <c r="I13" s="189"/>
      <c r="J13" s="189"/>
      <c r="K13" s="189"/>
      <c r="L13" s="19"/>
      <c r="N13" s="20"/>
      <c r="O13" s="190" t="s">
        <v>315</v>
      </c>
      <c r="P13" s="190"/>
      <c r="Q13" s="190"/>
      <c r="R13" s="190"/>
      <c r="S13" s="190"/>
      <c r="T13" s="190"/>
      <c r="U13" s="190"/>
      <c r="V13" s="190"/>
      <c r="W13" s="190"/>
      <c r="X13" s="190"/>
      <c r="Y13" s="190"/>
      <c r="Z13" s="190"/>
      <c r="AA13" s="190"/>
      <c r="AB13" s="190"/>
      <c r="AC13" s="190"/>
      <c r="AD13" s="21"/>
    </row>
    <row r="14" spans="2:32" ht="15" customHeight="1" thickBot="1" x14ac:dyDescent="0.25"/>
    <row r="15" spans="2:32" ht="15" customHeight="1" x14ac:dyDescent="0.25">
      <c r="B15" s="10"/>
      <c r="C15" s="11" t="s">
        <v>7</v>
      </c>
      <c r="D15" s="12"/>
      <c r="E15" s="12"/>
      <c r="F15" s="12"/>
      <c r="G15" s="12"/>
      <c r="H15" s="12"/>
      <c r="I15" s="12"/>
      <c r="J15" s="12"/>
      <c r="K15" s="12"/>
      <c r="L15" s="12"/>
      <c r="M15" s="12"/>
      <c r="N15" s="12"/>
      <c r="O15" s="12"/>
      <c r="P15" s="12"/>
      <c r="Q15" s="12"/>
      <c r="R15" s="12"/>
      <c r="S15" s="12"/>
      <c r="T15" s="12"/>
      <c r="U15" s="12"/>
      <c r="V15" s="12"/>
      <c r="W15" s="12"/>
      <c r="X15" s="12"/>
      <c r="Y15" s="12"/>
      <c r="Z15" s="12"/>
      <c r="AA15" s="12"/>
      <c r="AB15" s="12"/>
      <c r="AC15" s="12"/>
      <c r="AD15" s="17"/>
    </row>
    <row r="16" spans="2:32" ht="36" customHeight="1" thickBot="1" x14ac:dyDescent="0.25">
      <c r="B16" s="18"/>
      <c r="C16" s="190" t="s">
        <v>8</v>
      </c>
      <c r="D16" s="190"/>
      <c r="E16" s="190"/>
      <c r="F16" s="190"/>
      <c r="G16" s="190"/>
      <c r="H16" s="190"/>
      <c r="I16" s="190"/>
      <c r="J16" s="190"/>
      <c r="K16" s="190"/>
      <c r="L16" s="190"/>
      <c r="M16" s="190"/>
      <c r="N16" s="190"/>
      <c r="O16" s="190"/>
      <c r="P16" s="190"/>
      <c r="Q16" s="190"/>
      <c r="R16" s="190"/>
      <c r="S16" s="190"/>
      <c r="T16" s="190"/>
      <c r="U16" s="190"/>
      <c r="V16" s="190"/>
      <c r="W16" s="190"/>
      <c r="X16" s="190"/>
      <c r="Y16" s="190"/>
      <c r="Z16" s="190"/>
      <c r="AA16" s="190"/>
      <c r="AB16" s="190"/>
      <c r="AC16" s="190"/>
      <c r="AD16" s="21"/>
    </row>
    <row r="17" spans="2:30" ht="15" customHeight="1" thickBot="1" x14ac:dyDescent="0.25"/>
    <row r="18" spans="2:30" ht="15" customHeight="1" x14ac:dyDescent="0.2">
      <c r="B18" s="22"/>
      <c r="C18" s="23"/>
      <c r="D18" s="23"/>
      <c r="E18" s="23"/>
      <c r="F18" s="23"/>
      <c r="G18" s="23"/>
      <c r="H18" s="23"/>
      <c r="I18" s="23"/>
      <c r="J18" s="23"/>
      <c r="K18" s="23"/>
      <c r="L18" s="23"/>
      <c r="M18" s="23"/>
      <c r="N18" s="23"/>
      <c r="O18" s="23"/>
      <c r="P18" s="23"/>
      <c r="Q18" s="23"/>
      <c r="R18" s="23"/>
      <c r="S18" s="23"/>
      <c r="T18" s="23"/>
      <c r="U18" s="23"/>
      <c r="V18" s="23"/>
      <c r="W18" s="23"/>
      <c r="X18" s="23"/>
      <c r="Y18" s="23"/>
      <c r="Z18" s="23"/>
      <c r="AA18" s="23"/>
      <c r="AB18" s="23"/>
      <c r="AC18" s="23"/>
      <c r="AD18" s="24"/>
    </row>
    <row r="19" spans="2:30" ht="48" customHeight="1" x14ac:dyDescent="0.2">
      <c r="B19" s="25"/>
      <c r="C19" s="191" t="s">
        <v>316</v>
      </c>
      <c r="D19" s="191"/>
      <c r="E19" s="191"/>
      <c r="F19" s="191"/>
      <c r="G19" s="191"/>
      <c r="H19" s="191"/>
      <c r="I19" s="191"/>
      <c r="J19" s="191"/>
      <c r="K19" s="191"/>
      <c r="L19" s="191"/>
      <c r="M19" s="191"/>
      <c r="N19" s="191"/>
      <c r="O19" s="191"/>
      <c r="P19" s="191"/>
      <c r="Q19" s="191"/>
      <c r="R19" s="191"/>
      <c r="S19" s="191"/>
      <c r="T19" s="191"/>
      <c r="U19" s="191"/>
      <c r="V19" s="191"/>
      <c r="W19" s="191"/>
      <c r="X19" s="191"/>
      <c r="Y19" s="191"/>
      <c r="Z19" s="191"/>
      <c r="AA19" s="191"/>
      <c r="AB19" s="191"/>
      <c r="AC19" s="191"/>
      <c r="AD19" s="26"/>
    </row>
    <row r="20" spans="2:30" ht="6.75" customHeight="1" x14ac:dyDescent="0.2">
      <c r="B20" s="25"/>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6"/>
    </row>
    <row r="21" spans="2:30" ht="36" customHeight="1" x14ac:dyDescent="0.2">
      <c r="B21" s="25"/>
      <c r="C21" s="184" t="s">
        <v>317</v>
      </c>
      <c r="D21" s="184"/>
      <c r="E21" s="184"/>
      <c r="F21" s="184"/>
      <c r="G21" s="184"/>
      <c r="H21" s="184"/>
      <c r="I21" s="184"/>
      <c r="J21" s="184"/>
      <c r="K21" s="184"/>
      <c r="L21" s="184"/>
      <c r="M21" s="184"/>
      <c r="N21" s="184"/>
      <c r="O21" s="184"/>
      <c r="P21" s="184"/>
      <c r="Q21" s="184"/>
      <c r="R21" s="184"/>
      <c r="S21" s="184"/>
      <c r="T21" s="184"/>
      <c r="U21" s="184"/>
      <c r="V21" s="184"/>
      <c r="W21" s="184"/>
      <c r="X21" s="184"/>
      <c r="Y21" s="184"/>
      <c r="Z21" s="184"/>
      <c r="AA21" s="184"/>
      <c r="AB21" s="184"/>
      <c r="AC21" s="184"/>
      <c r="AD21" s="26"/>
    </row>
    <row r="22" spans="2:30" ht="6.75" customHeight="1" x14ac:dyDescent="0.2">
      <c r="B22" s="25"/>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6"/>
    </row>
    <row r="23" spans="2:30" ht="15" customHeight="1" x14ac:dyDescent="0.2">
      <c r="B23" s="25"/>
      <c r="C23" s="184" t="s">
        <v>9</v>
      </c>
      <c r="D23" s="184"/>
      <c r="E23" s="184"/>
      <c r="F23" s="184"/>
      <c r="G23" s="184"/>
      <c r="H23" s="184"/>
      <c r="I23" s="184"/>
      <c r="J23" s="184"/>
      <c r="K23" s="184"/>
      <c r="L23" s="184"/>
      <c r="M23" s="184"/>
      <c r="N23" s="184"/>
      <c r="O23" s="184"/>
      <c r="P23" s="184"/>
      <c r="Q23" s="184"/>
      <c r="R23" s="184"/>
      <c r="S23" s="184"/>
      <c r="T23" s="184"/>
      <c r="U23" s="184"/>
      <c r="V23" s="184"/>
      <c r="W23" s="184"/>
      <c r="X23" s="184"/>
      <c r="Y23" s="184"/>
      <c r="Z23" s="184"/>
      <c r="AA23" s="184"/>
      <c r="AB23" s="184"/>
      <c r="AC23" s="184"/>
      <c r="AD23" s="26"/>
    </row>
    <row r="24" spans="2:30" ht="6.75" customHeight="1" x14ac:dyDescent="0.2">
      <c r="B24" s="25"/>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6"/>
    </row>
    <row r="25" spans="2:30" ht="48" customHeight="1" x14ac:dyDescent="0.2">
      <c r="B25" s="25"/>
      <c r="C25" s="2"/>
      <c r="D25" s="184" t="s">
        <v>318</v>
      </c>
      <c r="E25" s="184"/>
      <c r="F25" s="184"/>
      <c r="G25" s="184"/>
      <c r="H25" s="184"/>
      <c r="I25" s="184"/>
      <c r="J25" s="184"/>
      <c r="K25" s="184"/>
      <c r="L25" s="184"/>
      <c r="M25" s="184"/>
      <c r="N25" s="184"/>
      <c r="O25" s="184"/>
      <c r="P25" s="184"/>
      <c r="Q25" s="184"/>
      <c r="R25" s="184"/>
      <c r="S25" s="184"/>
      <c r="T25" s="184"/>
      <c r="U25" s="184"/>
      <c r="V25" s="184"/>
      <c r="W25" s="184"/>
      <c r="X25" s="184"/>
      <c r="Y25" s="184"/>
      <c r="Z25" s="184"/>
      <c r="AA25" s="184"/>
      <c r="AB25" s="184"/>
      <c r="AC25" s="184"/>
      <c r="AD25" s="26"/>
    </row>
    <row r="26" spans="2:30" ht="6.75" customHeight="1" x14ac:dyDescent="0.2">
      <c r="B26" s="25"/>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6"/>
    </row>
    <row r="27" spans="2:30" ht="36" customHeight="1" x14ac:dyDescent="0.2">
      <c r="B27" s="25"/>
      <c r="C27" s="184" t="s">
        <v>319</v>
      </c>
      <c r="D27" s="184"/>
      <c r="E27" s="184"/>
      <c r="F27" s="184"/>
      <c r="G27" s="184"/>
      <c r="H27" s="184"/>
      <c r="I27" s="184"/>
      <c r="J27" s="184"/>
      <c r="K27" s="184"/>
      <c r="L27" s="184"/>
      <c r="M27" s="184"/>
      <c r="N27" s="184"/>
      <c r="O27" s="184"/>
      <c r="P27" s="184"/>
      <c r="Q27" s="184"/>
      <c r="R27" s="184"/>
      <c r="S27" s="184"/>
      <c r="T27" s="184"/>
      <c r="U27" s="184"/>
      <c r="V27" s="184"/>
      <c r="W27" s="184"/>
      <c r="X27" s="184"/>
      <c r="Y27" s="184"/>
      <c r="Z27" s="184"/>
      <c r="AA27" s="184"/>
      <c r="AB27" s="184"/>
      <c r="AC27" s="184"/>
      <c r="AD27" s="26"/>
    </row>
    <row r="28" spans="2:30" ht="6.75" customHeight="1" x14ac:dyDescent="0.2">
      <c r="B28" s="25"/>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6"/>
    </row>
    <row r="29" spans="2:30" ht="60" customHeight="1" x14ac:dyDescent="0.2">
      <c r="B29" s="25"/>
      <c r="C29" s="184" t="s">
        <v>320</v>
      </c>
      <c r="D29" s="184"/>
      <c r="E29" s="184"/>
      <c r="F29" s="184"/>
      <c r="G29" s="184"/>
      <c r="H29" s="184"/>
      <c r="I29" s="184"/>
      <c r="J29" s="184"/>
      <c r="K29" s="184"/>
      <c r="L29" s="184"/>
      <c r="M29" s="184"/>
      <c r="N29" s="184"/>
      <c r="O29" s="184"/>
      <c r="P29" s="184"/>
      <c r="Q29" s="184"/>
      <c r="R29" s="184"/>
      <c r="S29" s="184"/>
      <c r="T29" s="184"/>
      <c r="U29" s="184"/>
      <c r="V29" s="184"/>
      <c r="W29" s="184"/>
      <c r="X29" s="184"/>
      <c r="Y29" s="184"/>
      <c r="Z29" s="184"/>
      <c r="AA29" s="184"/>
      <c r="AB29" s="184"/>
      <c r="AC29" s="184"/>
      <c r="AD29" s="26"/>
    </row>
    <row r="30" spans="2:30" ht="6.75" customHeight="1" x14ac:dyDescent="0.2">
      <c r="B30" s="25"/>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6"/>
    </row>
    <row r="31" spans="2:30" ht="60" customHeight="1" x14ac:dyDescent="0.2">
      <c r="B31" s="25"/>
      <c r="C31" s="191" t="s">
        <v>321</v>
      </c>
      <c r="D31" s="191"/>
      <c r="E31" s="191"/>
      <c r="F31" s="191"/>
      <c r="G31" s="191"/>
      <c r="H31" s="191"/>
      <c r="I31" s="191"/>
      <c r="J31" s="191"/>
      <c r="K31" s="191"/>
      <c r="L31" s="191"/>
      <c r="M31" s="191"/>
      <c r="N31" s="191"/>
      <c r="O31" s="191"/>
      <c r="P31" s="191"/>
      <c r="Q31" s="191"/>
      <c r="R31" s="191"/>
      <c r="S31" s="191"/>
      <c r="T31" s="191"/>
      <c r="U31" s="191"/>
      <c r="V31" s="191"/>
      <c r="W31" s="191"/>
      <c r="X31" s="191"/>
      <c r="Y31" s="191"/>
      <c r="Z31" s="191"/>
      <c r="AA31" s="191"/>
      <c r="AB31" s="191"/>
      <c r="AC31" s="191"/>
      <c r="AD31" s="26"/>
    </row>
    <row r="32" spans="2:30" ht="6.75" customHeight="1" x14ac:dyDescent="0.2">
      <c r="B32" s="25"/>
      <c r="C32" s="51"/>
      <c r="D32" s="51"/>
      <c r="E32" s="51"/>
      <c r="F32" s="51"/>
      <c r="G32" s="51"/>
      <c r="H32" s="51"/>
      <c r="I32" s="51"/>
      <c r="J32" s="51"/>
      <c r="K32" s="51"/>
      <c r="L32" s="51"/>
      <c r="M32" s="51"/>
      <c r="N32" s="51"/>
      <c r="O32" s="51"/>
      <c r="P32" s="51"/>
      <c r="Q32" s="51"/>
      <c r="R32" s="51"/>
      <c r="S32" s="51"/>
      <c r="T32" s="51"/>
      <c r="U32" s="51"/>
      <c r="V32" s="51"/>
      <c r="W32" s="51"/>
      <c r="X32" s="51"/>
      <c r="Y32" s="51"/>
      <c r="Z32" s="51"/>
      <c r="AA32" s="51"/>
      <c r="AB32" s="51"/>
      <c r="AC32" s="51"/>
      <c r="AD32" s="26"/>
    </row>
    <row r="33" spans="2:30" ht="60" customHeight="1" x14ac:dyDescent="0.2">
      <c r="B33" s="25"/>
      <c r="C33" s="191" t="s">
        <v>322</v>
      </c>
      <c r="D33" s="191"/>
      <c r="E33" s="191"/>
      <c r="F33" s="191"/>
      <c r="G33" s="191"/>
      <c r="H33" s="191"/>
      <c r="I33" s="191"/>
      <c r="J33" s="191"/>
      <c r="K33" s="191"/>
      <c r="L33" s="191"/>
      <c r="M33" s="191"/>
      <c r="N33" s="191"/>
      <c r="O33" s="191"/>
      <c r="P33" s="191"/>
      <c r="Q33" s="191"/>
      <c r="R33" s="191"/>
      <c r="S33" s="191"/>
      <c r="T33" s="191"/>
      <c r="U33" s="191"/>
      <c r="V33" s="191"/>
      <c r="W33" s="191"/>
      <c r="X33" s="191"/>
      <c r="Y33" s="191"/>
      <c r="Z33" s="191"/>
      <c r="AA33" s="191"/>
      <c r="AB33" s="191"/>
      <c r="AC33" s="191"/>
      <c r="AD33" s="26"/>
    </row>
    <row r="34" spans="2:30" ht="6.75" customHeight="1" x14ac:dyDescent="0.2">
      <c r="B34" s="25"/>
      <c r="C34" s="51"/>
      <c r="D34" s="51"/>
      <c r="E34" s="51"/>
      <c r="F34" s="51"/>
      <c r="G34" s="51"/>
      <c r="H34" s="51"/>
      <c r="I34" s="51"/>
      <c r="J34" s="51"/>
      <c r="K34" s="51"/>
      <c r="L34" s="51"/>
      <c r="M34" s="51"/>
      <c r="N34" s="51"/>
      <c r="O34" s="51"/>
      <c r="P34" s="51"/>
      <c r="Q34" s="51"/>
      <c r="R34" s="51"/>
      <c r="S34" s="51"/>
      <c r="T34" s="51"/>
      <c r="U34" s="51"/>
      <c r="V34" s="51"/>
      <c r="W34" s="51"/>
      <c r="X34" s="51"/>
      <c r="Y34" s="51"/>
      <c r="Z34" s="51"/>
      <c r="AA34" s="51"/>
      <c r="AB34" s="51"/>
      <c r="AC34" s="51"/>
      <c r="AD34" s="26"/>
    </row>
    <row r="35" spans="2:30" ht="84" customHeight="1" x14ac:dyDescent="0.2">
      <c r="B35" s="25"/>
      <c r="C35" s="191" t="s">
        <v>323</v>
      </c>
      <c r="D35" s="191"/>
      <c r="E35" s="191"/>
      <c r="F35" s="191"/>
      <c r="G35" s="191"/>
      <c r="H35" s="191"/>
      <c r="I35" s="191"/>
      <c r="J35" s="191"/>
      <c r="K35" s="191"/>
      <c r="L35" s="191"/>
      <c r="M35" s="191"/>
      <c r="N35" s="191"/>
      <c r="O35" s="191"/>
      <c r="P35" s="191"/>
      <c r="Q35" s="191"/>
      <c r="R35" s="191"/>
      <c r="S35" s="191"/>
      <c r="T35" s="191"/>
      <c r="U35" s="191"/>
      <c r="V35" s="191"/>
      <c r="W35" s="191"/>
      <c r="X35" s="191"/>
      <c r="Y35" s="191"/>
      <c r="Z35" s="191"/>
      <c r="AA35" s="191"/>
      <c r="AB35" s="191"/>
      <c r="AC35" s="191"/>
      <c r="AD35" s="26"/>
    </row>
    <row r="36" spans="2:30" ht="6.75" customHeight="1" x14ac:dyDescent="0.2">
      <c r="B36" s="25"/>
      <c r="C36" s="51"/>
      <c r="D36" s="51"/>
      <c r="E36" s="51"/>
      <c r="F36" s="51"/>
      <c r="G36" s="51"/>
      <c r="H36" s="51"/>
      <c r="I36" s="51"/>
      <c r="J36" s="51"/>
      <c r="K36" s="51"/>
      <c r="L36" s="51"/>
      <c r="M36" s="51"/>
      <c r="N36" s="51"/>
      <c r="O36" s="51"/>
      <c r="P36" s="51"/>
      <c r="Q36" s="51"/>
      <c r="R36" s="51"/>
      <c r="S36" s="51"/>
      <c r="T36" s="51"/>
      <c r="U36" s="51"/>
      <c r="V36" s="51"/>
      <c r="W36" s="51"/>
      <c r="X36" s="51"/>
      <c r="Y36" s="51"/>
      <c r="Z36" s="51"/>
      <c r="AA36" s="51"/>
      <c r="AB36" s="51"/>
      <c r="AC36" s="51"/>
      <c r="AD36" s="26"/>
    </row>
    <row r="37" spans="2:30" ht="15" customHeight="1" x14ac:dyDescent="0.2">
      <c r="B37" s="25"/>
      <c r="C37" s="191" t="s">
        <v>324</v>
      </c>
      <c r="D37" s="191"/>
      <c r="E37" s="191"/>
      <c r="F37" s="191"/>
      <c r="G37" s="191"/>
      <c r="H37" s="191"/>
      <c r="I37" s="191"/>
      <c r="J37" s="191"/>
      <c r="K37" s="191"/>
      <c r="L37" s="191"/>
      <c r="M37" s="191"/>
      <c r="N37" s="191"/>
      <c r="O37" s="191"/>
      <c r="P37" s="191"/>
      <c r="Q37" s="191"/>
      <c r="R37" s="191"/>
      <c r="S37" s="191"/>
      <c r="T37" s="191"/>
      <c r="U37" s="191"/>
      <c r="V37" s="191"/>
      <c r="W37" s="191"/>
      <c r="X37" s="191"/>
      <c r="Y37" s="191"/>
      <c r="Z37" s="191"/>
      <c r="AA37" s="191"/>
      <c r="AB37" s="191"/>
      <c r="AC37" s="191"/>
      <c r="AD37" s="26"/>
    </row>
    <row r="38" spans="2:30" ht="6.75" customHeight="1" x14ac:dyDescent="0.2">
      <c r="B38" s="25"/>
      <c r="C38" s="51"/>
      <c r="D38" s="51"/>
      <c r="E38" s="51"/>
      <c r="F38" s="51"/>
      <c r="G38" s="51"/>
      <c r="H38" s="51"/>
      <c r="I38" s="51"/>
      <c r="J38" s="51"/>
      <c r="K38" s="51"/>
      <c r="L38" s="51"/>
      <c r="M38" s="51"/>
      <c r="N38" s="51"/>
      <c r="O38" s="51"/>
      <c r="P38" s="51"/>
      <c r="Q38" s="51"/>
      <c r="R38" s="51"/>
      <c r="S38" s="51"/>
      <c r="T38" s="51"/>
      <c r="U38" s="51"/>
      <c r="V38" s="51"/>
      <c r="W38" s="51"/>
      <c r="X38" s="51"/>
      <c r="Y38" s="51"/>
      <c r="Z38" s="51"/>
      <c r="AA38" s="51"/>
      <c r="AB38" s="51"/>
      <c r="AC38" s="51"/>
      <c r="AD38" s="26"/>
    </row>
    <row r="39" spans="2:30" ht="60" customHeight="1" x14ac:dyDescent="0.2">
      <c r="B39" s="25"/>
      <c r="C39" s="51"/>
      <c r="D39" s="191" t="s">
        <v>338</v>
      </c>
      <c r="E39" s="191"/>
      <c r="F39" s="191"/>
      <c r="G39" s="191"/>
      <c r="H39" s="191"/>
      <c r="I39" s="191"/>
      <c r="J39" s="191"/>
      <c r="K39" s="191"/>
      <c r="L39" s="191"/>
      <c r="M39" s="191"/>
      <c r="N39" s="191"/>
      <c r="O39" s="191"/>
      <c r="P39" s="191"/>
      <c r="Q39" s="191"/>
      <c r="R39" s="191"/>
      <c r="S39" s="191"/>
      <c r="T39" s="191"/>
      <c r="U39" s="191"/>
      <c r="V39" s="191"/>
      <c r="W39" s="191"/>
      <c r="X39" s="191"/>
      <c r="Y39" s="191"/>
      <c r="Z39" s="191"/>
      <c r="AA39" s="191"/>
      <c r="AB39" s="191"/>
      <c r="AC39" s="191"/>
      <c r="AD39" s="26"/>
    </row>
    <row r="40" spans="2:30" ht="6.75" customHeight="1" x14ac:dyDescent="0.2">
      <c r="B40" s="25"/>
      <c r="C40" s="51"/>
      <c r="D40" s="51"/>
      <c r="E40" s="51"/>
      <c r="F40" s="51"/>
      <c r="G40" s="51"/>
      <c r="H40" s="51"/>
      <c r="I40" s="51"/>
      <c r="J40" s="51"/>
      <c r="K40" s="51"/>
      <c r="L40" s="51"/>
      <c r="M40" s="51"/>
      <c r="N40" s="51"/>
      <c r="O40" s="51"/>
      <c r="P40" s="51"/>
      <c r="Q40" s="51"/>
      <c r="R40" s="51"/>
      <c r="S40" s="51"/>
      <c r="T40" s="51"/>
      <c r="U40" s="51"/>
      <c r="V40" s="51"/>
      <c r="W40" s="51"/>
      <c r="X40" s="51"/>
      <c r="Y40" s="51"/>
      <c r="Z40" s="51"/>
      <c r="AA40" s="51"/>
      <c r="AB40" s="51"/>
      <c r="AC40" s="51"/>
      <c r="AD40" s="26"/>
    </row>
    <row r="41" spans="2:30" ht="15" customHeight="1" x14ac:dyDescent="0.2">
      <c r="B41" s="25"/>
      <c r="C41" s="191" t="s">
        <v>325</v>
      </c>
      <c r="D41" s="191"/>
      <c r="E41" s="191"/>
      <c r="F41" s="191"/>
      <c r="G41" s="191"/>
      <c r="H41" s="191"/>
      <c r="I41" s="191"/>
      <c r="J41" s="191"/>
      <c r="K41" s="191"/>
      <c r="L41" s="191"/>
      <c r="M41" s="191"/>
      <c r="N41" s="191"/>
      <c r="O41" s="191"/>
      <c r="P41" s="191"/>
      <c r="Q41" s="191"/>
      <c r="R41" s="191"/>
      <c r="S41" s="191"/>
      <c r="T41" s="191"/>
      <c r="U41" s="191"/>
      <c r="V41" s="191"/>
      <c r="W41" s="191"/>
      <c r="X41" s="191"/>
      <c r="Y41" s="191"/>
      <c r="Z41" s="191"/>
      <c r="AA41" s="191"/>
      <c r="AB41" s="191"/>
      <c r="AC41" s="191"/>
      <c r="AD41" s="26"/>
    </row>
    <row r="42" spans="2:30" ht="6.75" customHeight="1" x14ac:dyDescent="0.2">
      <c r="B42" s="25"/>
      <c r="C42" s="51"/>
      <c r="D42" s="51"/>
      <c r="E42" s="51"/>
      <c r="F42" s="51"/>
      <c r="G42" s="51"/>
      <c r="H42" s="51"/>
      <c r="I42" s="51"/>
      <c r="J42" s="51"/>
      <c r="K42" s="51"/>
      <c r="L42" s="51"/>
      <c r="M42" s="51"/>
      <c r="N42" s="51"/>
      <c r="O42" s="51"/>
      <c r="P42" s="51"/>
      <c r="Q42" s="51"/>
      <c r="R42" s="51"/>
      <c r="S42" s="51"/>
      <c r="T42" s="51"/>
      <c r="U42" s="51"/>
      <c r="V42" s="51"/>
      <c r="W42" s="51"/>
      <c r="X42" s="51"/>
      <c r="Y42" s="51"/>
      <c r="Z42" s="51"/>
      <c r="AA42" s="51"/>
      <c r="AB42" s="51"/>
      <c r="AC42" s="51"/>
      <c r="AD42" s="26"/>
    </row>
    <row r="43" spans="2:30" ht="24" customHeight="1" x14ac:dyDescent="0.2">
      <c r="B43" s="25"/>
      <c r="C43" s="51"/>
      <c r="D43" s="191" t="s">
        <v>363</v>
      </c>
      <c r="E43" s="191"/>
      <c r="F43" s="191"/>
      <c r="G43" s="191"/>
      <c r="H43" s="191"/>
      <c r="I43" s="191"/>
      <c r="J43" s="191"/>
      <c r="K43" s="191"/>
      <c r="L43" s="191"/>
      <c r="M43" s="191"/>
      <c r="N43" s="191"/>
      <c r="O43" s="191"/>
      <c r="P43" s="191"/>
      <c r="Q43" s="191"/>
      <c r="R43" s="191"/>
      <c r="S43" s="191"/>
      <c r="T43" s="191"/>
      <c r="U43" s="191"/>
      <c r="V43" s="191"/>
      <c r="W43" s="191"/>
      <c r="X43" s="191"/>
      <c r="Y43" s="191"/>
      <c r="Z43" s="191"/>
      <c r="AA43" s="191"/>
      <c r="AB43" s="191"/>
      <c r="AC43" s="191"/>
      <c r="AD43" s="26"/>
    </row>
    <row r="44" spans="2:30" ht="6.75" customHeight="1" x14ac:dyDescent="0.2">
      <c r="B44" s="25"/>
      <c r="C44" s="51"/>
      <c r="D44" s="51"/>
      <c r="E44" s="51"/>
      <c r="F44" s="51"/>
      <c r="G44" s="51"/>
      <c r="H44" s="51"/>
      <c r="I44" s="51"/>
      <c r="J44" s="51"/>
      <c r="K44" s="51"/>
      <c r="L44" s="51"/>
      <c r="M44" s="51"/>
      <c r="N44" s="51"/>
      <c r="O44" s="51"/>
      <c r="P44" s="51"/>
      <c r="Q44" s="51"/>
      <c r="R44" s="51"/>
      <c r="S44" s="51"/>
      <c r="T44" s="51"/>
      <c r="U44" s="51"/>
      <c r="V44" s="51"/>
      <c r="W44" s="51"/>
      <c r="X44" s="51"/>
      <c r="Y44" s="51"/>
      <c r="Z44" s="51"/>
      <c r="AA44" s="51"/>
      <c r="AB44" s="51"/>
      <c r="AC44" s="51"/>
      <c r="AD44" s="26"/>
    </row>
    <row r="45" spans="2:30" ht="24" customHeight="1" x14ac:dyDescent="0.2">
      <c r="B45" s="25"/>
      <c r="C45" s="51"/>
      <c r="D45" s="191" t="s">
        <v>326</v>
      </c>
      <c r="E45" s="191"/>
      <c r="F45" s="191"/>
      <c r="G45" s="191"/>
      <c r="H45" s="191"/>
      <c r="I45" s="191"/>
      <c r="J45" s="191"/>
      <c r="K45" s="191"/>
      <c r="L45" s="191"/>
      <c r="M45" s="191"/>
      <c r="N45" s="191"/>
      <c r="O45" s="191"/>
      <c r="P45" s="191"/>
      <c r="Q45" s="191"/>
      <c r="R45" s="191"/>
      <c r="S45" s="191"/>
      <c r="T45" s="191"/>
      <c r="U45" s="191"/>
      <c r="V45" s="191"/>
      <c r="W45" s="191"/>
      <c r="X45" s="191"/>
      <c r="Y45" s="191"/>
      <c r="Z45" s="191"/>
      <c r="AA45" s="191"/>
      <c r="AB45" s="191"/>
      <c r="AC45" s="191"/>
      <c r="AD45" s="26"/>
    </row>
    <row r="46" spans="2:30" ht="6.75" customHeight="1" x14ac:dyDescent="0.2">
      <c r="B46" s="25"/>
      <c r="C46" s="51"/>
      <c r="D46" s="51"/>
      <c r="E46" s="51"/>
      <c r="F46" s="51"/>
      <c r="G46" s="51"/>
      <c r="H46" s="51"/>
      <c r="I46" s="51"/>
      <c r="J46" s="51"/>
      <c r="K46" s="51"/>
      <c r="L46" s="51"/>
      <c r="M46" s="51"/>
      <c r="N46" s="51"/>
      <c r="O46" s="51"/>
      <c r="P46" s="51"/>
      <c r="Q46" s="51"/>
      <c r="R46" s="51"/>
      <c r="S46" s="51"/>
      <c r="T46" s="51"/>
      <c r="U46" s="51"/>
      <c r="V46" s="51"/>
      <c r="W46" s="51"/>
      <c r="X46" s="51"/>
      <c r="Y46" s="51"/>
      <c r="Z46" s="51"/>
      <c r="AA46" s="51"/>
      <c r="AB46" s="51"/>
      <c r="AC46" s="51"/>
      <c r="AD46" s="26"/>
    </row>
    <row r="47" spans="2:30" ht="36" customHeight="1" x14ac:dyDescent="0.2">
      <c r="B47" s="25"/>
      <c r="C47" s="2"/>
      <c r="D47" s="184" t="s">
        <v>327</v>
      </c>
      <c r="E47" s="184"/>
      <c r="F47" s="184"/>
      <c r="G47" s="184"/>
      <c r="H47" s="184"/>
      <c r="I47" s="184"/>
      <c r="J47" s="184"/>
      <c r="K47" s="184"/>
      <c r="L47" s="184"/>
      <c r="M47" s="184"/>
      <c r="N47" s="184"/>
      <c r="O47" s="184"/>
      <c r="P47" s="184"/>
      <c r="Q47" s="184"/>
      <c r="R47" s="184"/>
      <c r="S47" s="184"/>
      <c r="T47" s="184"/>
      <c r="U47" s="184"/>
      <c r="V47" s="184"/>
      <c r="W47" s="184"/>
      <c r="X47" s="184"/>
      <c r="Y47" s="184"/>
      <c r="Z47" s="184"/>
      <c r="AA47" s="184"/>
      <c r="AB47" s="184"/>
      <c r="AC47" s="184"/>
      <c r="AD47" s="26"/>
    </row>
    <row r="48" spans="2:30" ht="6.75" customHeight="1" x14ac:dyDescent="0.2">
      <c r="B48" s="25"/>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6"/>
    </row>
    <row r="49" spans="2:30" ht="48" customHeight="1" x14ac:dyDescent="0.2">
      <c r="B49" s="25"/>
      <c r="C49" s="2"/>
      <c r="D49" s="184" t="s">
        <v>328</v>
      </c>
      <c r="E49" s="184"/>
      <c r="F49" s="184"/>
      <c r="G49" s="184"/>
      <c r="H49" s="184"/>
      <c r="I49" s="184"/>
      <c r="J49" s="184"/>
      <c r="K49" s="184"/>
      <c r="L49" s="184"/>
      <c r="M49" s="184"/>
      <c r="N49" s="184"/>
      <c r="O49" s="184"/>
      <c r="P49" s="184"/>
      <c r="Q49" s="184"/>
      <c r="R49" s="184"/>
      <c r="S49" s="184"/>
      <c r="T49" s="184"/>
      <c r="U49" s="184"/>
      <c r="V49" s="184"/>
      <c r="W49" s="184"/>
      <c r="X49" s="184"/>
      <c r="Y49" s="184"/>
      <c r="Z49" s="184"/>
      <c r="AA49" s="184"/>
      <c r="AB49" s="184"/>
      <c r="AC49" s="184"/>
      <c r="AD49" s="26"/>
    </row>
    <row r="50" spans="2:30" ht="6.75" customHeight="1" x14ac:dyDescent="0.2">
      <c r="B50" s="25"/>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6"/>
    </row>
    <row r="51" spans="2:30" ht="15" customHeight="1" x14ac:dyDescent="0.2">
      <c r="B51" s="25"/>
      <c r="C51" s="2"/>
      <c r="D51" s="184" t="s">
        <v>329</v>
      </c>
      <c r="E51" s="184"/>
      <c r="F51" s="184"/>
      <c r="G51" s="184"/>
      <c r="H51" s="184"/>
      <c r="I51" s="184"/>
      <c r="J51" s="184"/>
      <c r="K51" s="184"/>
      <c r="L51" s="184"/>
      <c r="M51" s="184"/>
      <c r="N51" s="184"/>
      <c r="O51" s="184"/>
      <c r="P51" s="184"/>
      <c r="Q51" s="184"/>
      <c r="R51" s="184"/>
      <c r="S51" s="184"/>
      <c r="T51" s="184"/>
      <c r="U51" s="184"/>
      <c r="V51" s="184"/>
      <c r="W51" s="184"/>
      <c r="X51" s="184"/>
      <c r="Y51" s="184"/>
      <c r="Z51" s="184"/>
      <c r="AA51" s="184"/>
      <c r="AB51" s="184"/>
      <c r="AC51" s="184"/>
      <c r="AD51" s="26"/>
    </row>
    <row r="52" spans="2:30" ht="6.75" customHeight="1" x14ac:dyDescent="0.2">
      <c r="B52" s="25"/>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6"/>
    </row>
    <row r="53" spans="2:30" ht="36" customHeight="1" x14ac:dyDescent="0.2">
      <c r="B53" s="25"/>
      <c r="C53" s="184" t="s">
        <v>376</v>
      </c>
      <c r="D53" s="184"/>
      <c r="E53" s="184"/>
      <c r="F53" s="184"/>
      <c r="G53" s="184"/>
      <c r="H53" s="184"/>
      <c r="I53" s="184"/>
      <c r="J53" s="184"/>
      <c r="K53" s="184"/>
      <c r="L53" s="184"/>
      <c r="M53" s="184"/>
      <c r="N53" s="184"/>
      <c r="O53" s="184"/>
      <c r="P53" s="184"/>
      <c r="Q53" s="184"/>
      <c r="R53" s="184"/>
      <c r="S53" s="184"/>
      <c r="T53" s="184"/>
      <c r="U53" s="184"/>
      <c r="V53" s="184"/>
      <c r="W53" s="184"/>
      <c r="X53" s="184"/>
      <c r="Y53" s="184"/>
      <c r="Z53" s="184"/>
      <c r="AA53" s="184"/>
      <c r="AB53" s="184"/>
      <c r="AC53" s="184"/>
      <c r="AD53" s="26"/>
    </row>
    <row r="54" spans="2:30" ht="6.75" customHeight="1" x14ac:dyDescent="0.2">
      <c r="B54" s="25"/>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6"/>
    </row>
    <row r="55" spans="2:30" ht="72" customHeight="1" x14ac:dyDescent="0.2">
      <c r="B55" s="25"/>
      <c r="C55" s="191" t="s">
        <v>377</v>
      </c>
      <c r="D55" s="191"/>
      <c r="E55" s="191"/>
      <c r="F55" s="191"/>
      <c r="G55" s="191"/>
      <c r="H55" s="191"/>
      <c r="I55" s="191"/>
      <c r="J55" s="191"/>
      <c r="K55" s="191"/>
      <c r="L55" s="191"/>
      <c r="M55" s="191"/>
      <c r="N55" s="191"/>
      <c r="O55" s="191"/>
      <c r="P55" s="191"/>
      <c r="Q55" s="191"/>
      <c r="R55" s="191"/>
      <c r="S55" s="191"/>
      <c r="T55" s="191"/>
      <c r="U55" s="191"/>
      <c r="V55" s="191"/>
      <c r="W55" s="191"/>
      <c r="X55" s="191"/>
      <c r="Y55" s="191"/>
      <c r="Z55" s="191"/>
      <c r="AA55" s="191"/>
      <c r="AB55" s="191"/>
      <c r="AC55" s="191"/>
      <c r="AD55" s="26"/>
    </row>
    <row r="56" spans="2:30" ht="6.75" customHeight="1" x14ac:dyDescent="0.2">
      <c r="B56" s="25"/>
      <c r="C56" s="51"/>
      <c r="D56" s="51"/>
      <c r="E56" s="51"/>
      <c r="F56" s="51"/>
      <c r="G56" s="51"/>
      <c r="H56" s="51"/>
      <c r="I56" s="51"/>
      <c r="J56" s="51"/>
      <c r="K56" s="51"/>
      <c r="L56" s="51"/>
      <c r="M56" s="51"/>
      <c r="N56" s="51"/>
      <c r="O56" s="51"/>
      <c r="P56" s="51"/>
      <c r="Q56" s="51"/>
      <c r="R56" s="51"/>
      <c r="S56" s="51"/>
      <c r="T56" s="51"/>
      <c r="U56" s="51"/>
      <c r="V56" s="51"/>
      <c r="W56" s="51"/>
      <c r="X56" s="51"/>
      <c r="Y56" s="51"/>
      <c r="Z56" s="51"/>
      <c r="AA56" s="51"/>
      <c r="AB56" s="51"/>
      <c r="AC56" s="51"/>
      <c r="AD56" s="26"/>
    </row>
    <row r="57" spans="2:30" ht="15" customHeight="1" x14ac:dyDescent="0.2">
      <c r="B57" s="25"/>
      <c r="C57" s="191" t="s">
        <v>533</v>
      </c>
      <c r="D57" s="191"/>
      <c r="E57" s="191"/>
      <c r="F57" s="191"/>
      <c r="G57" s="191"/>
      <c r="H57" s="191"/>
      <c r="I57" s="191"/>
      <c r="J57" s="191"/>
      <c r="K57" s="191"/>
      <c r="L57" s="191"/>
      <c r="M57" s="191"/>
      <c r="N57" s="191"/>
      <c r="O57" s="191"/>
      <c r="P57" s="191"/>
      <c r="Q57" s="191"/>
      <c r="R57" s="191"/>
      <c r="S57" s="191"/>
      <c r="T57" s="191"/>
      <c r="U57" s="191"/>
      <c r="V57" s="191"/>
      <c r="W57" s="191"/>
      <c r="X57" s="191"/>
      <c r="Y57" s="191"/>
      <c r="Z57" s="191"/>
      <c r="AA57" s="191"/>
      <c r="AB57" s="191"/>
      <c r="AC57" s="191"/>
      <c r="AD57" s="26"/>
    </row>
    <row r="58" spans="2:30" ht="6.75" customHeight="1" x14ac:dyDescent="0.2">
      <c r="B58" s="25"/>
      <c r="C58" s="51"/>
      <c r="D58" s="51"/>
      <c r="E58" s="51"/>
      <c r="F58" s="51"/>
      <c r="G58" s="51"/>
      <c r="H58" s="51"/>
      <c r="I58" s="51"/>
      <c r="J58" s="51"/>
      <c r="K58" s="51"/>
      <c r="L58" s="51"/>
      <c r="M58" s="51"/>
      <c r="N58" s="51"/>
      <c r="O58" s="51"/>
      <c r="P58" s="51"/>
      <c r="Q58" s="51"/>
      <c r="R58" s="51"/>
      <c r="S58" s="51"/>
      <c r="T58" s="51"/>
      <c r="U58" s="51"/>
      <c r="V58" s="51"/>
      <c r="W58" s="51"/>
      <c r="X58" s="51"/>
      <c r="Y58" s="51"/>
      <c r="Z58" s="51"/>
      <c r="AA58" s="51"/>
      <c r="AB58" s="51"/>
      <c r="AC58" s="51"/>
      <c r="AD58" s="26"/>
    </row>
    <row r="59" spans="2:30" ht="144" customHeight="1" x14ac:dyDescent="0.2">
      <c r="B59" s="25"/>
      <c r="C59" s="51"/>
      <c r="D59" s="191" t="s">
        <v>378</v>
      </c>
      <c r="E59" s="191"/>
      <c r="F59" s="191"/>
      <c r="G59" s="191"/>
      <c r="H59" s="191"/>
      <c r="I59" s="191"/>
      <c r="J59" s="191"/>
      <c r="K59" s="191"/>
      <c r="L59" s="191"/>
      <c r="M59" s="191"/>
      <c r="N59" s="191"/>
      <c r="O59" s="191"/>
      <c r="P59" s="191"/>
      <c r="Q59" s="191"/>
      <c r="R59" s="191"/>
      <c r="S59" s="191"/>
      <c r="T59" s="191"/>
      <c r="U59" s="191"/>
      <c r="V59" s="191"/>
      <c r="W59" s="191"/>
      <c r="X59" s="191"/>
      <c r="Y59" s="191"/>
      <c r="Z59" s="191"/>
      <c r="AA59" s="191"/>
      <c r="AB59" s="191"/>
      <c r="AC59" s="191"/>
      <c r="AD59" s="26"/>
    </row>
    <row r="60" spans="2:30" ht="6.75" customHeight="1" x14ac:dyDescent="0.2">
      <c r="B60" s="25"/>
      <c r="C60" s="51"/>
      <c r="D60" s="51"/>
      <c r="E60" s="51"/>
      <c r="F60" s="51"/>
      <c r="G60" s="51"/>
      <c r="H60" s="51"/>
      <c r="I60" s="51"/>
      <c r="J60" s="51"/>
      <c r="K60" s="51"/>
      <c r="L60" s="51"/>
      <c r="M60" s="51"/>
      <c r="N60" s="51"/>
      <c r="O60" s="51"/>
      <c r="P60" s="51"/>
      <c r="Q60" s="51"/>
      <c r="R60" s="51"/>
      <c r="S60" s="51"/>
      <c r="T60" s="51"/>
      <c r="U60" s="51"/>
      <c r="V60" s="51"/>
      <c r="W60" s="51"/>
      <c r="X60" s="51"/>
      <c r="Y60" s="51"/>
      <c r="Z60" s="51"/>
      <c r="AA60" s="51"/>
      <c r="AB60" s="51"/>
      <c r="AC60" s="51"/>
      <c r="AD60" s="26"/>
    </row>
    <row r="61" spans="2:30" ht="60" customHeight="1" x14ac:dyDescent="0.2">
      <c r="B61" s="25"/>
      <c r="C61" s="191" t="s">
        <v>330</v>
      </c>
      <c r="D61" s="191"/>
      <c r="E61" s="191"/>
      <c r="F61" s="191"/>
      <c r="G61" s="191"/>
      <c r="H61" s="191"/>
      <c r="I61" s="191"/>
      <c r="J61" s="191"/>
      <c r="K61" s="191"/>
      <c r="L61" s="191"/>
      <c r="M61" s="191"/>
      <c r="N61" s="191"/>
      <c r="O61" s="191"/>
      <c r="P61" s="191"/>
      <c r="Q61" s="191"/>
      <c r="R61" s="191"/>
      <c r="S61" s="191"/>
      <c r="T61" s="191"/>
      <c r="U61" s="191"/>
      <c r="V61" s="191"/>
      <c r="W61" s="191"/>
      <c r="X61" s="191"/>
      <c r="Y61" s="191"/>
      <c r="Z61" s="191"/>
      <c r="AA61" s="191"/>
      <c r="AB61" s="191"/>
      <c r="AC61" s="191"/>
      <c r="AD61" s="26"/>
    </row>
    <row r="62" spans="2:30" ht="6.75" customHeight="1" x14ac:dyDescent="0.2">
      <c r="B62" s="25"/>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6"/>
    </row>
    <row r="63" spans="2:30" ht="60" customHeight="1" x14ac:dyDescent="0.2">
      <c r="B63" s="25"/>
      <c r="C63" s="184" t="s">
        <v>331</v>
      </c>
      <c r="D63" s="184"/>
      <c r="E63" s="184"/>
      <c r="F63" s="184"/>
      <c r="G63" s="184"/>
      <c r="H63" s="184"/>
      <c r="I63" s="184"/>
      <c r="J63" s="184"/>
      <c r="K63" s="184"/>
      <c r="L63" s="184"/>
      <c r="M63" s="184"/>
      <c r="N63" s="184"/>
      <c r="O63" s="184"/>
      <c r="P63" s="184"/>
      <c r="Q63" s="184"/>
      <c r="R63" s="184"/>
      <c r="S63" s="184"/>
      <c r="T63" s="184"/>
      <c r="U63" s="184"/>
      <c r="V63" s="184"/>
      <c r="W63" s="184"/>
      <c r="X63" s="184"/>
      <c r="Y63" s="184"/>
      <c r="Z63" s="184"/>
      <c r="AA63" s="184"/>
      <c r="AB63" s="184"/>
      <c r="AC63" s="184"/>
      <c r="AD63" s="26"/>
    </row>
    <row r="64" spans="2:30" ht="6.75" customHeight="1" x14ac:dyDescent="0.2">
      <c r="B64" s="25"/>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6"/>
    </row>
    <row r="65" spans="2:30" ht="24" customHeight="1" x14ac:dyDescent="0.2">
      <c r="B65" s="25"/>
      <c r="C65" s="184" t="s">
        <v>10</v>
      </c>
      <c r="D65" s="184"/>
      <c r="E65" s="184"/>
      <c r="F65" s="184"/>
      <c r="G65" s="184"/>
      <c r="H65" s="184"/>
      <c r="I65" s="184"/>
      <c r="J65" s="184"/>
      <c r="K65" s="184"/>
      <c r="L65" s="184"/>
      <c r="M65" s="184"/>
      <c r="N65" s="184"/>
      <c r="O65" s="184"/>
      <c r="P65" s="184"/>
      <c r="Q65" s="184"/>
      <c r="R65" s="184"/>
      <c r="S65" s="184"/>
      <c r="T65" s="184"/>
      <c r="U65" s="184"/>
      <c r="V65" s="184"/>
      <c r="W65" s="184"/>
      <c r="X65" s="184"/>
      <c r="Y65" s="184"/>
      <c r="Z65" s="184"/>
      <c r="AA65" s="184"/>
      <c r="AB65" s="184"/>
      <c r="AC65" s="184"/>
      <c r="AD65" s="26"/>
    </row>
    <row r="66" spans="2:30" ht="6.75" customHeight="1" x14ac:dyDescent="0.2">
      <c r="B66" s="25"/>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6"/>
    </row>
    <row r="67" spans="2:30" ht="48" customHeight="1" x14ac:dyDescent="0.2">
      <c r="B67" s="25"/>
      <c r="C67" s="191" t="s">
        <v>375</v>
      </c>
      <c r="D67" s="191"/>
      <c r="E67" s="191"/>
      <c r="F67" s="191"/>
      <c r="G67" s="191"/>
      <c r="H67" s="191"/>
      <c r="I67" s="191"/>
      <c r="J67" s="191"/>
      <c r="K67" s="191"/>
      <c r="L67" s="191"/>
      <c r="M67" s="191"/>
      <c r="N67" s="191"/>
      <c r="O67" s="191"/>
      <c r="P67" s="191"/>
      <c r="Q67" s="191"/>
      <c r="R67" s="191"/>
      <c r="S67" s="191"/>
      <c r="T67" s="191"/>
      <c r="U67" s="191"/>
      <c r="V67" s="191"/>
      <c r="W67" s="191"/>
      <c r="X67" s="191"/>
      <c r="Y67" s="191"/>
      <c r="Z67" s="191"/>
      <c r="AA67" s="191"/>
      <c r="AB67" s="191"/>
      <c r="AC67" s="191"/>
      <c r="AD67" s="26"/>
    </row>
    <row r="68" spans="2:30" ht="15" customHeight="1" thickBot="1" x14ac:dyDescent="0.25">
      <c r="B68" s="27"/>
      <c r="C68" s="28"/>
      <c r="D68" s="28"/>
      <c r="E68" s="28"/>
      <c r="F68" s="28"/>
      <c r="G68" s="28"/>
      <c r="H68" s="28"/>
      <c r="I68" s="28"/>
      <c r="J68" s="28"/>
      <c r="K68" s="28"/>
      <c r="L68" s="28"/>
      <c r="M68" s="28"/>
      <c r="N68" s="28"/>
      <c r="O68" s="28"/>
      <c r="P68" s="28"/>
      <c r="Q68" s="28"/>
      <c r="R68" s="28"/>
      <c r="S68" s="28"/>
      <c r="T68" s="28"/>
      <c r="U68" s="28"/>
      <c r="V68" s="28"/>
      <c r="W68" s="28"/>
      <c r="X68" s="28"/>
      <c r="Y68" s="28"/>
      <c r="Z68" s="28"/>
      <c r="AA68" s="28"/>
      <c r="AB68" s="28"/>
      <c r="AC68" s="28"/>
      <c r="AD68" s="29"/>
    </row>
    <row r="69" spans="2:30" ht="15" customHeight="1" thickBot="1" x14ac:dyDescent="0.25"/>
    <row r="70" spans="2:30" ht="15" customHeight="1" x14ac:dyDescent="0.2">
      <c r="B70" s="22"/>
      <c r="C70" s="23"/>
      <c r="D70" s="23"/>
      <c r="E70" s="23"/>
      <c r="F70" s="23"/>
      <c r="G70" s="23"/>
      <c r="H70" s="23"/>
      <c r="I70" s="23"/>
      <c r="J70" s="23"/>
      <c r="K70" s="23"/>
      <c r="L70" s="23"/>
      <c r="M70" s="23"/>
      <c r="N70" s="23"/>
      <c r="O70" s="23"/>
      <c r="P70" s="23"/>
      <c r="Q70" s="23"/>
      <c r="R70" s="23"/>
      <c r="S70" s="23"/>
      <c r="T70" s="23"/>
      <c r="U70" s="23"/>
      <c r="V70" s="23"/>
      <c r="W70" s="23"/>
      <c r="X70" s="23"/>
      <c r="Y70" s="23"/>
      <c r="Z70" s="23"/>
      <c r="AA70" s="23"/>
      <c r="AB70" s="23"/>
      <c r="AC70" s="23"/>
      <c r="AD70" s="24"/>
    </row>
    <row r="71" spans="2:30" ht="36" customHeight="1" x14ac:dyDescent="0.2">
      <c r="B71" s="25"/>
      <c r="C71" s="192" t="s">
        <v>362</v>
      </c>
      <c r="D71" s="192"/>
      <c r="E71" s="192"/>
      <c r="F71" s="192"/>
      <c r="G71" s="192"/>
      <c r="H71" s="192"/>
      <c r="I71" s="192"/>
      <c r="J71" s="192"/>
      <c r="K71" s="192"/>
      <c r="L71" s="192"/>
      <c r="M71" s="192"/>
      <c r="N71" s="192"/>
      <c r="O71" s="192"/>
      <c r="P71" s="192"/>
      <c r="Q71" s="192"/>
      <c r="R71" s="192"/>
      <c r="S71" s="192"/>
      <c r="T71" s="192"/>
      <c r="U71" s="192"/>
      <c r="V71" s="192"/>
      <c r="W71" s="192"/>
      <c r="X71" s="192"/>
      <c r="Y71" s="192"/>
      <c r="Z71" s="192"/>
      <c r="AA71" s="192"/>
      <c r="AB71" s="192"/>
      <c r="AC71" s="192"/>
      <c r="AD71" s="26"/>
    </row>
    <row r="72" spans="2:30" ht="6.75" customHeight="1" x14ac:dyDescent="0.2">
      <c r="B72" s="25"/>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6"/>
    </row>
    <row r="73" spans="2:30" ht="60" customHeight="1" x14ac:dyDescent="0.2">
      <c r="B73" s="25"/>
      <c r="C73" s="191" t="s">
        <v>339</v>
      </c>
      <c r="D73" s="191"/>
      <c r="E73" s="191"/>
      <c r="F73" s="191"/>
      <c r="G73" s="191"/>
      <c r="H73" s="191"/>
      <c r="I73" s="191"/>
      <c r="J73" s="191"/>
      <c r="K73" s="191"/>
      <c r="L73" s="191"/>
      <c r="M73" s="191"/>
      <c r="N73" s="191"/>
      <c r="O73" s="191"/>
      <c r="P73" s="191"/>
      <c r="Q73" s="191"/>
      <c r="R73" s="191"/>
      <c r="S73" s="191"/>
      <c r="T73" s="191"/>
      <c r="U73" s="191"/>
      <c r="V73" s="191"/>
      <c r="W73" s="191"/>
      <c r="X73" s="191"/>
      <c r="Y73" s="191"/>
      <c r="Z73" s="191"/>
      <c r="AA73" s="191"/>
      <c r="AB73" s="191"/>
      <c r="AC73" s="191"/>
      <c r="AD73" s="26"/>
    </row>
    <row r="74" spans="2:30" ht="6.75" customHeight="1" x14ac:dyDescent="0.2">
      <c r="B74" s="25"/>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6"/>
    </row>
    <row r="75" spans="2:30" ht="24" customHeight="1" x14ac:dyDescent="0.2">
      <c r="B75" s="25"/>
      <c r="C75" s="184" t="s">
        <v>340</v>
      </c>
      <c r="D75" s="184"/>
      <c r="E75" s="184"/>
      <c r="F75" s="184"/>
      <c r="G75" s="184"/>
      <c r="H75" s="184"/>
      <c r="I75" s="184"/>
      <c r="J75" s="184"/>
      <c r="K75" s="184"/>
      <c r="L75" s="184"/>
      <c r="M75" s="184"/>
      <c r="N75" s="184"/>
      <c r="O75" s="184"/>
      <c r="P75" s="184"/>
      <c r="Q75" s="184"/>
      <c r="R75" s="184"/>
      <c r="S75" s="184"/>
      <c r="T75" s="184"/>
      <c r="U75" s="184"/>
      <c r="V75" s="184"/>
      <c r="W75" s="184"/>
      <c r="X75" s="184"/>
      <c r="Y75" s="184"/>
      <c r="Z75" s="184"/>
      <c r="AA75" s="184"/>
      <c r="AB75" s="184"/>
      <c r="AC75" s="184"/>
      <c r="AD75" s="26"/>
    </row>
    <row r="76" spans="2:30" ht="6.75" customHeight="1" x14ac:dyDescent="0.2">
      <c r="B76" s="25"/>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6"/>
    </row>
    <row r="77" spans="2:30" ht="15" customHeight="1" x14ac:dyDescent="0.2">
      <c r="B77" s="25"/>
      <c r="C77" s="2"/>
      <c r="D77" s="30" t="s">
        <v>11</v>
      </c>
      <c r="E77" s="2"/>
      <c r="F77" s="2"/>
      <c r="G77" s="2"/>
      <c r="H77" s="2"/>
      <c r="I77" s="2"/>
      <c r="J77" s="2"/>
      <c r="K77" s="2"/>
      <c r="L77" s="2"/>
      <c r="M77" s="2"/>
      <c r="N77" s="2"/>
      <c r="O77" s="2"/>
      <c r="P77" s="2"/>
      <c r="Q77" s="2"/>
      <c r="R77" s="2"/>
      <c r="S77" s="2"/>
      <c r="T77" s="2"/>
      <c r="U77" s="2"/>
      <c r="V77" s="2"/>
      <c r="W77" s="2"/>
      <c r="X77" s="2"/>
      <c r="Y77" s="2"/>
      <c r="Z77" s="2"/>
      <c r="AA77" s="2"/>
      <c r="AB77" s="2"/>
      <c r="AC77" s="2"/>
      <c r="AD77" s="26"/>
    </row>
    <row r="78" spans="2:30" ht="6.75" customHeight="1" x14ac:dyDescent="0.2">
      <c r="B78" s="25"/>
      <c r="C78" s="2"/>
      <c r="D78" s="30"/>
      <c r="E78" s="2"/>
      <c r="F78" s="2"/>
      <c r="G78" s="2"/>
      <c r="H78" s="2"/>
      <c r="I78" s="2"/>
      <c r="J78" s="2"/>
      <c r="K78" s="2"/>
      <c r="L78" s="2"/>
      <c r="M78" s="2"/>
      <c r="N78" s="2"/>
      <c r="O78" s="2"/>
      <c r="P78" s="2"/>
      <c r="Q78" s="2"/>
      <c r="R78" s="2"/>
      <c r="S78" s="2"/>
      <c r="T78" s="2"/>
      <c r="U78" s="2"/>
      <c r="V78" s="2"/>
      <c r="W78" s="2"/>
      <c r="X78" s="2"/>
      <c r="Y78" s="2"/>
      <c r="Z78" s="2"/>
      <c r="AA78" s="2"/>
      <c r="AB78" s="2"/>
      <c r="AC78" s="2"/>
      <c r="AD78" s="26"/>
    </row>
    <row r="79" spans="2:30" ht="36" customHeight="1" x14ac:dyDescent="0.2">
      <c r="B79" s="25"/>
      <c r="C79" s="2"/>
      <c r="D79" s="194" t="s">
        <v>361</v>
      </c>
      <c r="E79" s="194"/>
      <c r="F79" s="194"/>
      <c r="G79" s="194"/>
      <c r="H79" s="194"/>
      <c r="I79" s="194"/>
      <c r="J79" s="194"/>
      <c r="K79" s="194"/>
      <c r="L79" s="194"/>
      <c r="M79" s="194"/>
      <c r="N79" s="194"/>
      <c r="O79" s="194"/>
      <c r="P79" s="194"/>
      <c r="Q79" s="194"/>
      <c r="R79" s="194"/>
      <c r="S79" s="194"/>
      <c r="T79" s="194"/>
      <c r="U79" s="194"/>
      <c r="V79" s="194"/>
      <c r="W79" s="194"/>
      <c r="X79" s="194"/>
      <c r="Y79" s="194"/>
      <c r="Z79" s="194"/>
      <c r="AA79" s="194"/>
      <c r="AB79" s="194"/>
      <c r="AC79" s="194"/>
      <c r="AD79" s="26"/>
    </row>
    <row r="80" spans="2:30" ht="6.75" customHeight="1" x14ac:dyDescent="0.2">
      <c r="B80" s="25"/>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6"/>
    </row>
    <row r="81" spans="2:30" ht="15" customHeight="1" x14ac:dyDescent="0.2">
      <c r="B81" s="25"/>
      <c r="C81" s="2"/>
      <c r="D81" s="30" t="s">
        <v>12</v>
      </c>
      <c r="E81" s="2"/>
      <c r="F81" s="2"/>
      <c r="G81" s="2"/>
      <c r="H81" s="2"/>
      <c r="I81" s="2"/>
      <c r="J81" s="2"/>
      <c r="K81" s="2"/>
      <c r="L81" s="2"/>
      <c r="M81" s="2"/>
      <c r="N81" s="2"/>
      <c r="O81" s="2"/>
      <c r="P81" s="2"/>
      <c r="Q81" s="2"/>
      <c r="R81" s="2"/>
      <c r="S81" s="2"/>
      <c r="T81" s="2"/>
      <c r="U81" s="2"/>
      <c r="V81" s="2"/>
      <c r="W81" s="2"/>
      <c r="X81" s="2"/>
      <c r="Y81" s="2"/>
      <c r="Z81" s="2"/>
      <c r="AA81" s="2"/>
      <c r="AB81" s="2"/>
      <c r="AC81" s="2"/>
      <c r="AD81" s="26"/>
    </row>
    <row r="82" spans="2:30" ht="6.75" customHeight="1" x14ac:dyDescent="0.2">
      <c r="B82" s="25"/>
      <c r="C82" s="2"/>
      <c r="D82" s="30"/>
      <c r="E82" s="2"/>
      <c r="F82" s="2"/>
      <c r="G82" s="2"/>
      <c r="H82" s="2"/>
      <c r="I82" s="2"/>
      <c r="J82" s="2"/>
      <c r="K82" s="2"/>
      <c r="L82" s="2"/>
      <c r="M82" s="2"/>
      <c r="N82" s="2"/>
      <c r="O82" s="2"/>
      <c r="P82" s="2"/>
      <c r="Q82" s="2"/>
      <c r="R82" s="2"/>
      <c r="S82" s="2"/>
      <c r="T82" s="2"/>
      <c r="U82" s="2"/>
      <c r="V82" s="2"/>
      <c r="W82" s="2"/>
      <c r="X82" s="2"/>
      <c r="Y82" s="2"/>
      <c r="Z82" s="2"/>
      <c r="AA82" s="2"/>
      <c r="AB82" s="2"/>
      <c r="AC82" s="2"/>
      <c r="AD82" s="26"/>
    </row>
    <row r="83" spans="2:30" ht="24" customHeight="1" x14ac:dyDescent="0.2">
      <c r="B83" s="25"/>
      <c r="C83" s="2"/>
      <c r="D83" s="194" t="s">
        <v>341</v>
      </c>
      <c r="E83" s="194"/>
      <c r="F83" s="194"/>
      <c r="G83" s="194"/>
      <c r="H83" s="194"/>
      <c r="I83" s="194"/>
      <c r="J83" s="194"/>
      <c r="K83" s="194"/>
      <c r="L83" s="194"/>
      <c r="M83" s="194"/>
      <c r="N83" s="194"/>
      <c r="O83" s="194"/>
      <c r="P83" s="194"/>
      <c r="Q83" s="194"/>
      <c r="R83" s="194"/>
      <c r="S83" s="194"/>
      <c r="T83" s="194"/>
      <c r="U83" s="194"/>
      <c r="V83" s="194"/>
      <c r="W83" s="194"/>
      <c r="X83" s="194"/>
      <c r="Y83" s="194"/>
      <c r="Z83" s="194"/>
      <c r="AA83" s="194"/>
      <c r="AB83" s="194"/>
      <c r="AC83" s="194"/>
      <c r="AD83" s="26"/>
    </row>
    <row r="84" spans="2:30" ht="15" customHeight="1" thickBot="1" x14ac:dyDescent="0.25">
      <c r="B84" s="27"/>
      <c r="C84" s="28"/>
      <c r="D84" s="28"/>
      <c r="E84" s="28"/>
      <c r="F84" s="28"/>
      <c r="G84" s="28"/>
      <c r="H84" s="28"/>
      <c r="I84" s="28"/>
      <c r="J84" s="28"/>
      <c r="K84" s="28"/>
      <c r="L84" s="28"/>
      <c r="M84" s="28"/>
      <c r="N84" s="28"/>
      <c r="O84" s="28"/>
      <c r="P84" s="28"/>
      <c r="Q84" s="28"/>
      <c r="R84" s="28"/>
      <c r="S84" s="28"/>
      <c r="T84" s="28"/>
      <c r="U84" s="28"/>
      <c r="V84" s="28"/>
      <c r="W84" s="28"/>
      <c r="X84" s="28"/>
      <c r="Y84" s="28"/>
      <c r="Z84" s="28"/>
      <c r="AA84" s="28"/>
      <c r="AB84" s="28"/>
      <c r="AC84" s="28"/>
      <c r="AD84" s="29"/>
    </row>
    <row r="85" spans="2:30" ht="15" customHeight="1" thickBot="1" x14ac:dyDescent="0.25"/>
    <row r="86" spans="2:30" ht="15" customHeight="1" x14ac:dyDescent="0.2">
      <c r="B86" s="22"/>
      <c r="C86" s="23"/>
      <c r="D86" s="23"/>
      <c r="E86" s="23"/>
      <c r="F86" s="23"/>
      <c r="G86" s="23"/>
      <c r="H86" s="23"/>
      <c r="I86" s="23"/>
      <c r="J86" s="23"/>
      <c r="K86" s="23"/>
      <c r="L86" s="23"/>
      <c r="M86" s="23"/>
      <c r="N86" s="23"/>
      <c r="O86" s="23"/>
      <c r="P86" s="23"/>
      <c r="Q86" s="23"/>
      <c r="R86" s="23"/>
      <c r="S86" s="23"/>
      <c r="T86" s="23"/>
      <c r="U86" s="23"/>
      <c r="V86" s="23"/>
      <c r="W86" s="23"/>
      <c r="X86" s="23"/>
      <c r="Y86" s="23"/>
      <c r="Z86" s="23"/>
      <c r="AA86" s="23"/>
      <c r="AB86" s="23"/>
      <c r="AC86" s="23"/>
      <c r="AD86" s="24"/>
    </row>
    <row r="87" spans="2:30" ht="24" customHeight="1" x14ac:dyDescent="0.2">
      <c r="B87" s="25"/>
      <c r="C87" s="184" t="s">
        <v>332</v>
      </c>
      <c r="D87" s="184"/>
      <c r="E87" s="184"/>
      <c r="F87" s="184"/>
      <c r="G87" s="184"/>
      <c r="H87" s="184"/>
      <c r="I87" s="184"/>
      <c r="J87" s="184"/>
      <c r="K87" s="184"/>
      <c r="L87" s="184"/>
      <c r="M87" s="184"/>
      <c r="N87" s="184"/>
      <c r="O87" s="184"/>
      <c r="P87" s="184"/>
      <c r="Q87" s="184"/>
      <c r="R87" s="184"/>
      <c r="S87" s="184"/>
      <c r="T87" s="184"/>
      <c r="U87" s="184"/>
      <c r="V87" s="184"/>
      <c r="W87" s="184"/>
      <c r="X87" s="184"/>
      <c r="Y87" s="184"/>
      <c r="Z87" s="184"/>
      <c r="AA87" s="184"/>
      <c r="AB87" s="184"/>
      <c r="AC87" s="184"/>
      <c r="AD87" s="26"/>
    </row>
    <row r="88" spans="2:30" ht="6.75" customHeight="1" x14ac:dyDescent="0.2">
      <c r="B88" s="25"/>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6"/>
    </row>
    <row r="89" spans="2:30" ht="15" customHeight="1" x14ac:dyDescent="0.2">
      <c r="B89" s="25"/>
      <c r="C89" s="2"/>
      <c r="D89" s="170" t="s">
        <v>13</v>
      </c>
      <c r="E89" s="51"/>
      <c r="F89" s="51"/>
      <c r="G89" s="193"/>
      <c r="H89" s="193"/>
      <c r="I89" s="193"/>
      <c r="J89" s="193"/>
      <c r="K89" s="193"/>
      <c r="L89" s="193"/>
      <c r="M89" s="193"/>
      <c r="N89" s="193"/>
      <c r="O89" s="193"/>
      <c r="P89" s="193"/>
      <c r="Q89" s="193"/>
      <c r="R89" s="193"/>
      <c r="S89" s="193"/>
      <c r="T89" s="193"/>
      <c r="U89" s="193"/>
      <c r="V89" s="193"/>
      <c r="W89" s="193"/>
      <c r="X89" s="193"/>
      <c r="Y89" s="193"/>
      <c r="Z89" s="193"/>
      <c r="AA89" s="193"/>
      <c r="AB89" s="193"/>
      <c r="AC89" s="193"/>
      <c r="AD89" s="26"/>
    </row>
    <row r="90" spans="2:30" ht="15" customHeight="1" x14ac:dyDescent="0.2">
      <c r="B90" s="25"/>
      <c r="C90" s="2"/>
      <c r="D90" s="51" t="s">
        <v>14</v>
      </c>
      <c r="E90" s="51"/>
      <c r="F90" s="51"/>
      <c r="G90" s="171"/>
      <c r="H90" s="171"/>
      <c r="I90" s="195"/>
      <c r="J90" s="195"/>
      <c r="K90" s="195"/>
      <c r="L90" s="195"/>
      <c r="M90" s="195"/>
      <c r="N90" s="195"/>
      <c r="O90" s="195"/>
      <c r="P90" s="195"/>
      <c r="Q90" s="195"/>
      <c r="R90" s="195"/>
      <c r="S90" s="195"/>
      <c r="T90" s="195"/>
      <c r="U90" s="195"/>
      <c r="V90" s="195"/>
      <c r="W90" s="195"/>
      <c r="X90" s="195"/>
      <c r="Y90" s="195"/>
      <c r="Z90" s="195"/>
      <c r="AA90" s="195"/>
      <c r="AB90" s="195"/>
      <c r="AC90" s="195"/>
      <c r="AD90" s="26"/>
    </row>
    <row r="91" spans="2:30" ht="15" customHeight="1" x14ac:dyDescent="0.2">
      <c r="B91" s="25"/>
      <c r="C91" s="2"/>
      <c r="D91" s="51" t="s">
        <v>15</v>
      </c>
      <c r="E91" s="51"/>
      <c r="F91" s="51"/>
      <c r="G91" s="193"/>
      <c r="H91" s="193"/>
      <c r="I91" s="193"/>
      <c r="J91" s="193"/>
      <c r="K91" s="193"/>
      <c r="L91" s="193"/>
      <c r="M91" s="193"/>
      <c r="N91" s="193"/>
      <c r="O91" s="193"/>
      <c r="P91" s="193"/>
      <c r="Q91" s="193"/>
      <c r="R91" s="193"/>
      <c r="S91" s="193"/>
      <c r="T91" s="193"/>
      <c r="U91" s="193"/>
      <c r="V91" s="193"/>
      <c r="W91" s="193"/>
      <c r="X91" s="193"/>
      <c r="Y91" s="193"/>
      <c r="Z91" s="193"/>
      <c r="AA91" s="193"/>
      <c r="AB91" s="193"/>
      <c r="AC91" s="193"/>
      <c r="AD91" s="26"/>
    </row>
    <row r="92" spans="2:30" ht="15" customHeight="1" thickBot="1" x14ac:dyDescent="0.25">
      <c r="B92" s="27"/>
      <c r="C92" s="28"/>
      <c r="D92" s="28"/>
      <c r="E92" s="28"/>
      <c r="F92" s="28"/>
      <c r="G92" s="28"/>
      <c r="H92" s="28"/>
      <c r="I92" s="28"/>
      <c r="J92" s="28"/>
      <c r="K92" s="28"/>
      <c r="L92" s="28"/>
      <c r="M92" s="28"/>
      <c r="N92" s="28"/>
      <c r="O92" s="28"/>
      <c r="P92" s="28"/>
      <c r="Q92" s="28"/>
      <c r="R92" s="28"/>
      <c r="S92" s="28"/>
      <c r="T92" s="28"/>
      <c r="U92" s="28"/>
      <c r="V92" s="28"/>
      <c r="W92" s="28"/>
      <c r="X92" s="28"/>
      <c r="Y92" s="28"/>
      <c r="Z92" s="28"/>
      <c r="AA92" s="28"/>
      <c r="AB92" s="28"/>
      <c r="AC92" s="28"/>
      <c r="AD92" s="29"/>
    </row>
    <row r="93" spans="2:30" ht="15" customHeight="1" x14ac:dyDescent="0.2"/>
    <row r="94" spans="2:30" ht="15" customHeight="1" x14ac:dyDescent="0.2"/>
    <row r="95" spans="2:30" ht="15" customHeight="1" x14ac:dyDescent="0.2"/>
    <row r="96" spans="2:30" ht="15" hidden="1" customHeight="1" x14ac:dyDescent="0.2"/>
    <row r="97" ht="15" hidden="1" customHeight="1" x14ac:dyDescent="0.2"/>
    <row r="98" ht="15" hidden="1" customHeight="1" x14ac:dyDescent="0.2"/>
    <row r="99" ht="15" hidden="1" customHeight="1" x14ac:dyDescent="0.2"/>
    <row r="100" ht="15" hidden="1" customHeight="1" x14ac:dyDescent="0.2"/>
    <row r="101" ht="15" hidden="1" customHeight="1" x14ac:dyDescent="0.2"/>
  </sheetData>
  <sheetProtection algorithmName="SHA-512" hashValue="yG6rwYHhcl86myajdjZyUH1zGx82aHBLGFhTOn99xduo5EJMrlqvahG6fuWVGY62Ib2Chqk2KwkiBIjG//QdmQ==" saltValue="sWfgg3b49AzQbG7gSlt5Ww==" spinCount="100000" sheet="1" objects="1" scenarios="1"/>
  <mergeCells count="43">
    <mergeCell ref="G91:AC91"/>
    <mergeCell ref="C75:AC75"/>
    <mergeCell ref="D79:AC79"/>
    <mergeCell ref="D83:AC83"/>
    <mergeCell ref="C87:AC87"/>
    <mergeCell ref="G89:AC89"/>
    <mergeCell ref="I90:AC90"/>
    <mergeCell ref="C73:AC73"/>
    <mergeCell ref="D49:AC49"/>
    <mergeCell ref="D51:AC51"/>
    <mergeCell ref="C53:AC53"/>
    <mergeCell ref="C55:AC55"/>
    <mergeCell ref="C57:AC57"/>
    <mergeCell ref="D59:AC59"/>
    <mergeCell ref="C61:AC61"/>
    <mergeCell ref="C63:AC63"/>
    <mergeCell ref="C65:AC65"/>
    <mergeCell ref="C67:AC67"/>
    <mergeCell ref="C71:AC71"/>
    <mergeCell ref="D47:AC47"/>
    <mergeCell ref="D25:AC25"/>
    <mergeCell ref="C27:AC27"/>
    <mergeCell ref="C29:AC29"/>
    <mergeCell ref="C31:AC31"/>
    <mergeCell ref="C33:AC33"/>
    <mergeCell ref="C35:AC35"/>
    <mergeCell ref="C37:AC37"/>
    <mergeCell ref="D39:AC39"/>
    <mergeCell ref="C41:AC41"/>
    <mergeCell ref="D43:AC43"/>
    <mergeCell ref="D45:AC45"/>
    <mergeCell ref="C23:AC23"/>
    <mergeCell ref="B1:AD1"/>
    <mergeCell ref="B3:AD3"/>
    <mergeCell ref="B5:AD5"/>
    <mergeCell ref="B7:AD7"/>
    <mergeCell ref="AA9:AD9"/>
    <mergeCell ref="B10:L10"/>
    <mergeCell ref="C13:K13"/>
    <mergeCell ref="O13:AC13"/>
    <mergeCell ref="C16:AC16"/>
    <mergeCell ref="C19:AC19"/>
    <mergeCell ref="C21:AC21"/>
  </mergeCells>
  <hyperlinks>
    <hyperlink ref="AA9:AD9" location="Índice!B11" display="Índice"/>
  </hyperlinks>
  <printOptions horizontalCentered="1"/>
  <pageMargins left="0.70866141732283472" right="0.70866141732283472" top="0.74803149606299213" bottom="0.74803149606299213" header="0.31496062992125984" footer="0.31496062992125984"/>
  <pageSetup scale="75" orientation="portrait" r:id="rId1"/>
  <headerFooter>
    <oddHeader>&amp;CMódulo 1
Presentación</oddHeader>
    <oddFooter>&amp;LCenso Nacional de Gobierno, Seguridad Pública y Sistema Penitenciario Estatales 2020&amp;R&amp;P de &amp;N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54"/>
  <sheetViews>
    <sheetView showGridLines="0" zoomScaleNormal="100" workbookViewId="0">
      <selection activeCell="H14" sqref="H14:AC14"/>
    </sheetView>
  </sheetViews>
  <sheetFormatPr baseColWidth="10" defaultColWidth="0" defaultRowHeight="15" customHeight="1" zeroHeight="1" x14ac:dyDescent="0.2"/>
  <cols>
    <col min="1" max="1" width="5.7109375" style="80" customWidth="1"/>
    <col min="2" max="30" width="3.7109375" style="80" customWidth="1"/>
    <col min="31" max="31" width="5.7109375" style="80" customWidth="1"/>
    <col min="32" max="16384" width="3.7109375" style="80" hidden="1"/>
  </cols>
  <sheetData>
    <row r="1" spans="2:30" ht="173.25" customHeight="1" x14ac:dyDescent="0.3">
      <c r="B1" s="205" t="s">
        <v>307</v>
      </c>
      <c r="C1" s="205"/>
      <c r="D1" s="205"/>
      <c r="E1" s="205"/>
      <c r="F1" s="205"/>
      <c r="G1" s="205"/>
      <c r="H1" s="205"/>
      <c r="I1" s="205"/>
      <c r="J1" s="205"/>
      <c r="K1" s="205"/>
      <c r="L1" s="205"/>
      <c r="M1" s="205"/>
      <c r="N1" s="205"/>
      <c r="O1" s="205"/>
      <c r="P1" s="205"/>
      <c r="Q1" s="205"/>
      <c r="R1" s="205"/>
      <c r="S1" s="205"/>
      <c r="T1" s="205"/>
      <c r="U1" s="205"/>
      <c r="V1" s="205"/>
      <c r="W1" s="205"/>
      <c r="X1" s="205"/>
      <c r="Y1" s="205"/>
      <c r="Z1" s="205"/>
      <c r="AA1" s="205"/>
      <c r="AB1" s="205"/>
      <c r="AC1" s="205"/>
      <c r="AD1" s="205"/>
    </row>
    <row r="2" spans="2:30" ht="15" customHeight="1" x14ac:dyDescent="0.2"/>
    <row r="3" spans="2:30" s="67" customFormat="1" ht="45" customHeight="1" x14ac:dyDescent="0.2">
      <c r="B3" s="206" t="s">
        <v>336</v>
      </c>
      <c r="C3" s="207"/>
      <c r="D3" s="207"/>
      <c r="E3" s="207"/>
      <c r="F3" s="207"/>
      <c r="G3" s="207"/>
      <c r="H3" s="207"/>
      <c r="I3" s="207"/>
      <c r="J3" s="207"/>
      <c r="K3" s="207"/>
      <c r="L3" s="207"/>
      <c r="M3" s="207"/>
      <c r="N3" s="207"/>
      <c r="O3" s="207"/>
      <c r="P3" s="207"/>
      <c r="Q3" s="207"/>
      <c r="R3" s="207"/>
      <c r="S3" s="207"/>
      <c r="T3" s="207"/>
      <c r="U3" s="207"/>
      <c r="V3" s="207"/>
      <c r="W3" s="207"/>
      <c r="X3" s="207"/>
      <c r="Y3" s="207"/>
      <c r="Z3" s="207"/>
      <c r="AA3" s="207"/>
      <c r="AB3" s="207"/>
      <c r="AC3" s="207"/>
      <c r="AD3" s="207"/>
    </row>
    <row r="4" spans="2:30" ht="15" customHeight="1" x14ac:dyDescent="0.2"/>
    <row r="5" spans="2:30" s="67" customFormat="1" ht="45" customHeight="1" x14ac:dyDescent="0.2">
      <c r="B5" s="206" t="s">
        <v>337</v>
      </c>
      <c r="C5" s="206"/>
      <c r="D5" s="206"/>
      <c r="E5" s="206"/>
      <c r="F5" s="206"/>
      <c r="G5" s="206"/>
      <c r="H5" s="206"/>
      <c r="I5" s="206"/>
      <c r="J5" s="206"/>
      <c r="K5" s="206"/>
      <c r="L5" s="206"/>
      <c r="M5" s="206"/>
      <c r="N5" s="206"/>
      <c r="O5" s="206"/>
      <c r="P5" s="206"/>
      <c r="Q5" s="206"/>
      <c r="R5" s="206"/>
      <c r="S5" s="206"/>
      <c r="T5" s="206"/>
      <c r="U5" s="206"/>
      <c r="V5" s="206"/>
      <c r="W5" s="206"/>
      <c r="X5" s="206"/>
      <c r="Y5" s="206"/>
      <c r="Z5" s="206"/>
      <c r="AA5" s="206"/>
      <c r="AB5" s="206"/>
      <c r="AC5" s="206"/>
      <c r="AD5" s="206"/>
    </row>
    <row r="6" spans="2:30" ht="15" customHeight="1" x14ac:dyDescent="0.2"/>
    <row r="7" spans="2:30" ht="45" customHeight="1" x14ac:dyDescent="0.2">
      <c r="B7" s="208" t="s">
        <v>551</v>
      </c>
      <c r="C7" s="208"/>
      <c r="D7" s="208"/>
      <c r="E7" s="208"/>
      <c r="F7" s="208"/>
      <c r="G7" s="208"/>
      <c r="H7" s="208"/>
      <c r="I7" s="208"/>
      <c r="J7" s="208"/>
      <c r="K7" s="208"/>
      <c r="L7" s="208"/>
      <c r="M7" s="208"/>
      <c r="N7" s="208"/>
      <c r="O7" s="208"/>
      <c r="P7" s="208"/>
      <c r="Q7" s="208"/>
      <c r="R7" s="208"/>
      <c r="S7" s="208"/>
      <c r="T7" s="208"/>
      <c r="U7" s="208"/>
      <c r="V7" s="208"/>
      <c r="W7" s="208"/>
      <c r="X7" s="208"/>
      <c r="Y7" s="208"/>
      <c r="Z7" s="208"/>
      <c r="AA7" s="208"/>
      <c r="AB7" s="208"/>
      <c r="AC7" s="208"/>
      <c r="AD7" s="208"/>
    </row>
    <row r="8" spans="2:30" ht="15" customHeight="1" x14ac:dyDescent="0.2"/>
    <row r="9" spans="2:30" ht="15" customHeight="1" thickBot="1" x14ac:dyDescent="0.25">
      <c r="AA9" s="209" t="s">
        <v>0</v>
      </c>
      <c r="AB9" s="209"/>
      <c r="AC9" s="209"/>
      <c r="AD9" s="209"/>
    </row>
    <row r="10" spans="2:30" ht="15" customHeight="1" thickBot="1" x14ac:dyDescent="0.25">
      <c r="B10" s="202" t="str">
        <f>IF(Índice!B9="","",Índice!B9)</f>
        <v/>
      </c>
      <c r="C10" s="203"/>
      <c r="D10" s="203"/>
      <c r="E10" s="203"/>
      <c r="F10" s="203"/>
      <c r="G10" s="203"/>
      <c r="H10" s="203"/>
      <c r="I10" s="203"/>
      <c r="J10" s="203"/>
      <c r="K10" s="203"/>
      <c r="L10" s="204"/>
      <c r="N10" s="125" t="str">
        <f>IF(Índice!N9="","",Índice!N9)</f>
        <v/>
      </c>
    </row>
    <row r="11" spans="2:30" ht="15" customHeight="1" thickBot="1" x14ac:dyDescent="0.25"/>
    <row r="12" spans="2:30" ht="15" customHeight="1" x14ac:dyDescent="0.2">
      <c r="B12" s="126"/>
      <c r="C12" s="127"/>
      <c r="D12" s="127"/>
      <c r="E12" s="127"/>
      <c r="F12" s="127"/>
      <c r="G12" s="127"/>
      <c r="H12" s="127"/>
      <c r="I12" s="127"/>
      <c r="J12" s="127"/>
      <c r="K12" s="127"/>
      <c r="L12" s="127"/>
      <c r="M12" s="127"/>
      <c r="N12" s="127"/>
      <c r="O12" s="127"/>
      <c r="P12" s="127"/>
      <c r="Q12" s="127"/>
      <c r="R12" s="127"/>
      <c r="S12" s="127"/>
      <c r="T12" s="127"/>
      <c r="U12" s="127"/>
      <c r="V12" s="127"/>
      <c r="W12" s="127"/>
      <c r="X12" s="127"/>
      <c r="Y12" s="127"/>
      <c r="Z12" s="127"/>
      <c r="AA12" s="127"/>
      <c r="AB12" s="127"/>
      <c r="AC12" s="127"/>
      <c r="AD12" s="128"/>
    </row>
    <row r="13" spans="2:30" ht="36" customHeight="1" x14ac:dyDescent="0.2">
      <c r="B13" s="129"/>
      <c r="C13" s="196" t="s">
        <v>357</v>
      </c>
      <c r="D13" s="196"/>
      <c r="E13" s="196"/>
      <c r="F13" s="196"/>
      <c r="G13" s="196"/>
      <c r="H13" s="196"/>
      <c r="I13" s="196"/>
      <c r="J13" s="196"/>
      <c r="K13" s="196"/>
      <c r="L13" s="196"/>
      <c r="M13" s="196"/>
      <c r="N13" s="196"/>
      <c r="O13" s="196"/>
      <c r="P13" s="196"/>
      <c r="Q13" s="196"/>
      <c r="R13" s="196"/>
      <c r="S13" s="196"/>
      <c r="T13" s="196"/>
      <c r="U13" s="196"/>
      <c r="V13" s="196"/>
      <c r="W13" s="196"/>
      <c r="X13" s="196"/>
      <c r="Y13" s="196"/>
      <c r="Z13" s="196"/>
      <c r="AA13" s="196"/>
      <c r="AB13" s="196"/>
      <c r="AC13" s="196"/>
      <c r="AD13" s="130"/>
    </row>
    <row r="14" spans="2:30" ht="15" customHeight="1" x14ac:dyDescent="0.2">
      <c r="B14" s="129"/>
      <c r="C14" s="96" t="s">
        <v>16</v>
      </c>
      <c r="D14" s="131"/>
      <c r="E14" s="132"/>
      <c r="F14" s="132"/>
      <c r="G14" s="132"/>
      <c r="H14" s="197"/>
      <c r="I14" s="197"/>
      <c r="J14" s="197"/>
      <c r="K14" s="197"/>
      <c r="L14" s="197"/>
      <c r="M14" s="197"/>
      <c r="N14" s="197"/>
      <c r="O14" s="197"/>
      <c r="P14" s="197"/>
      <c r="Q14" s="197"/>
      <c r="R14" s="197"/>
      <c r="S14" s="197"/>
      <c r="T14" s="197"/>
      <c r="U14" s="197"/>
      <c r="V14" s="197"/>
      <c r="W14" s="197"/>
      <c r="X14" s="197"/>
      <c r="Y14" s="197"/>
      <c r="Z14" s="197"/>
      <c r="AA14" s="197"/>
      <c r="AB14" s="197"/>
      <c r="AC14" s="197"/>
      <c r="AD14" s="130"/>
    </row>
    <row r="15" spans="2:30" ht="15" customHeight="1" x14ac:dyDescent="0.2">
      <c r="B15" s="129"/>
      <c r="C15" s="35" t="s">
        <v>333</v>
      </c>
      <c r="D15" s="35"/>
      <c r="E15" s="61"/>
      <c r="F15" s="61"/>
      <c r="G15" s="61"/>
      <c r="H15" s="61"/>
      <c r="I15" s="62"/>
      <c r="J15" s="198"/>
      <c r="K15" s="198"/>
      <c r="L15" s="198"/>
      <c r="M15" s="198"/>
      <c r="N15" s="198"/>
      <c r="O15" s="198"/>
      <c r="P15" s="198"/>
      <c r="Q15" s="198"/>
      <c r="R15" s="198"/>
      <c r="S15" s="198"/>
      <c r="T15" s="198"/>
      <c r="U15" s="198"/>
      <c r="V15" s="198"/>
      <c r="W15" s="198"/>
      <c r="X15" s="198"/>
      <c r="Y15" s="198"/>
      <c r="Z15" s="198"/>
      <c r="AA15" s="198"/>
      <c r="AB15" s="198"/>
      <c r="AC15" s="198"/>
      <c r="AD15" s="130"/>
    </row>
    <row r="16" spans="2:30" ht="15" customHeight="1" x14ac:dyDescent="0.2">
      <c r="B16" s="129"/>
      <c r="C16" s="35" t="s">
        <v>17</v>
      </c>
      <c r="D16" s="35"/>
      <c r="E16" s="198"/>
      <c r="F16" s="198"/>
      <c r="G16" s="198"/>
      <c r="H16" s="198"/>
      <c r="I16" s="198"/>
      <c r="J16" s="198"/>
      <c r="K16" s="198"/>
      <c r="L16" s="198"/>
      <c r="M16" s="198"/>
      <c r="N16" s="198"/>
      <c r="O16" s="198"/>
      <c r="P16" s="198"/>
      <c r="Q16" s="198"/>
      <c r="R16" s="198"/>
      <c r="S16" s="198"/>
      <c r="T16" s="198"/>
      <c r="U16" s="198"/>
      <c r="V16" s="198"/>
      <c r="W16" s="198"/>
      <c r="X16" s="198"/>
      <c r="Y16" s="198"/>
      <c r="Z16" s="198"/>
      <c r="AA16" s="198"/>
      <c r="AB16" s="198"/>
      <c r="AC16" s="198"/>
      <c r="AD16" s="130"/>
    </row>
    <row r="17" spans="2:30" ht="15" customHeight="1" x14ac:dyDescent="0.2">
      <c r="B17" s="129"/>
      <c r="C17" s="96" t="s">
        <v>15</v>
      </c>
      <c r="D17" s="131"/>
      <c r="E17" s="132"/>
      <c r="F17" s="199"/>
      <c r="G17" s="199"/>
      <c r="H17" s="199"/>
      <c r="I17" s="199"/>
      <c r="J17" s="199"/>
      <c r="K17" s="199"/>
      <c r="L17" s="199"/>
      <c r="M17" s="199"/>
      <c r="N17" s="199"/>
      <c r="O17" s="199"/>
      <c r="P17" s="199"/>
      <c r="Q17" s="199"/>
      <c r="R17" s="199"/>
      <c r="S17" s="199"/>
      <c r="T17" s="199"/>
      <c r="U17" s="199"/>
      <c r="V17" s="199"/>
      <c r="W17" s="199"/>
      <c r="X17" s="199"/>
      <c r="Y17" s="199"/>
      <c r="Z17" s="199"/>
      <c r="AA17" s="199"/>
      <c r="AB17" s="199"/>
      <c r="AC17" s="199"/>
      <c r="AD17" s="130"/>
    </row>
    <row r="18" spans="2:30" ht="15" customHeight="1" x14ac:dyDescent="0.2">
      <c r="B18" s="129"/>
      <c r="C18" s="96" t="s">
        <v>14</v>
      </c>
      <c r="D18" s="131"/>
      <c r="E18" s="132"/>
      <c r="F18" s="132"/>
      <c r="G18" s="132"/>
      <c r="H18" s="201"/>
      <c r="I18" s="201"/>
      <c r="J18" s="201"/>
      <c r="K18" s="201"/>
      <c r="L18" s="201"/>
      <c r="M18" s="201"/>
      <c r="N18" s="201"/>
      <c r="O18" s="201"/>
      <c r="P18" s="201"/>
      <c r="Q18" s="201"/>
      <c r="R18" s="201"/>
      <c r="S18" s="201"/>
      <c r="T18" s="201"/>
      <c r="U18" s="201"/>
      <c r="V18" s="201"/>
      <c r="W18" s="201"/>
      <c r="X18" s="201"/>
      <c r="Y18" s="201"/>
      <c r="Z18" s="201"/>
      <c r="AA18" s="201"/>
      <c r="AB18" s="201"/>
      <c r="AC18" s="201"/>
      <c r="AD18" s="130"/>
    </row>
    <row r="19" spans="2:30" ht="15" customHeight="1" x14ac:dyDescent="0.2">
      <c r="B19" s="129"/>
      <c r="C19" s="131"/>
      <c r="D19" s="131"/>
      <c r="E19" s="131"/>
      <c r="F19" s="131"/>
      <c r="G19" s="131"/>
      <c r="H19" s="131"/>
      <c r="I19" s="131"/>
      <c r="J19" s="131"/>
      <c r="K19" s="131"/>
      <c r="L19" s="131"/>
      <c r="M19" s="131"/>
      <c r="N19" s="131"/>
      <c r="O19" s="131"/>
      <c r="P19" s="131"/>
      <c r="Q19" s="131"/>
      <c r="R19" s="131"/>
      <c r="S19" s="131"/>
      <c r="T19" s="131"/>
      <c r="U19" s="131"/>
      <c r="V19" s="131"/>
      <c r="W19" s="131"/>
      <c r="X19" s="131"/>
      <c r="Y19" s="131"/>
      <c r="Z19" s="131"/>
      <c r="AA19" s="131"/>
      <c r="AB19" s="131"/>
      <c r="AC19" s="131"/>
      <c r="AD19" s="130"/>
    </row>
    <row r="20" spans="2:30" ht="15" customHeight="1" x14ac:dyDescent="0.2">
      <c r="B20" s="129"/>
      <c r="C20" s="131"/>
      <c r="D20" s="131"/>
      <c r="E20" s="131"/>
      <c r="F20" s="131"/>
      <c r="G20" s="131"/>
      <c r="H20" s="131"/>
      <c r="I20" s="131"/>
      <c r="J20" s="131"/>
      <c r="K20" s="131"/>
      <c r="L20" s="131"/>
      <c r="M20" s="131"/>
      <c r="N20" s="131"/>
      <c r="O20" s="131"/>
      <c r="P20" s="131"/>
      <c r="Q20" s="131"/>
      <c r="R20" s="131"/>
      <c r="S20" s="131"/>
      <c r="T20" s="131"/>
      <c r="U20" s="131"/>
      <c r="V20" s="131"/>
      <c r="W20" s="131"/>
      <c r="X20" s="131"/>
      <c r="Y20" s="131"/>
      <c r="Z20" s="131"/>
      <c r="AA20" s="131"/>
      <c r="AB20" s="131"/>
      <c r="AC20" s="131"/>
      <c r="AD20" s="130"/>
    </row>
    <row r="21" spans="2:30" ht="15" customHeight="1" x14ac:dyDescent="0.2">
      <c r="B21" s="129"/>
      <c r="C21" s="131"/>
      <c r="D21" s="131"/>
      <c r="E21" s="131"/>
      <c r="F21" s="131"/>
      <c r="G21" s="131"/>
      <c r="H21" s="131"/>
      <c r="I21" s="131"/>
      <c r="J21" s="133"/>
      <c r="K21" s="133"/>
      <c r="L21" s="133"/>
      <c r="M21" s="133"/>
      <c r="N21" s="133"/>
      <c r="O21" s="133"/>
      <c r="P21" s="133"/>
      <c r="Q21" s="133"/>
      <c r="R21" s="133"/>
      <c r="S21" s="133"/>
      <c r="T21" s="133"/>
      <c r="U21" s="133"/>
      <c r="V21" s="133"/>
      <c r="W21" s="131"/>
      <c r="X21" s="131"/>
      <c r="Y21" s="131"/>
      <c r="Z21" s="131"/>
      <c r="AA21" s="131"/>
      <c r="AB21" s="131"/>
      <c r="AC21" s="131"/>
      <c r="AD21" s="130"/>
    </row>
    <row r="22" spans="2:30" ht="15" customHeight="1" x14ac:dyDescent="0.2">
      <c r="B22" s="129"/>
      <c r="C22" s="131"/>
      <c r="D22" s="131"/>
      <c r="E22" s="131"/>
      <c r="F22" s="131"/>
      <c r="G22" s="131"/>
      <c r="H22" s="131"/>
      <c r="I22" s="131"/>
      <c r="J22" s="200" t="s">
        <v>18</v>
      </c>
      <c r="K22" s="200"/>
      <c r="L22" s="200"/>
      <c r="M22" s="200"/>
      <c r="N22" s="200"/>
      <c r="O22" s="200"/>
      <c r="P22" s="200"/>
      <c r="Q22" s="200"/>
      <c r="R22" s="200"/>
      <c r="S22" s="200"/>
      <c r="T22" s="200"/>
      <c r="U22" s="200"/>
      <c r="V22" s="200"/>
      <c r="W22" s="131"/>
      <c r="X22" s="131"/>
      <c r="Y22" s="131"/>
      <c r="Z22" s="131"/>
      <c r="AA22" s="131"/>
      <c r="AB22" s="131"/>
      <c r="AC22" s="131"/>
      <c r="AD22" s="130"/>
    </row>
    <row r="23" spans="2:30" ht="15" customHeight="1" x14ac:dyDescent="0.2">
      <c r="B23" s="129"/>
      <c r="C23" s="131"/>
      <c r="D23" s="131"/>
      <c r="E23" s="131"/>
      <c r="F23" s="131"/>
      <c r="G23" s="131"/>
      <c r="H23" s="131"/>
      <c r="I23" s="131"/>
      <c r="J23" s="131"/>
      <c r="K23" s="131"/>
      <c r="L23" s="131"/>
      <c r="M23" s="131"/>
      <c r="N23" s="131"/>
      <c r="O23" s="131"/>
      <c r="P23" s="131"/>
      <c r="Q23" s="131"/>
      <c r="R23" s="131"/>
      <c r="S23" s="131"/>
      <c r="T23" s="131"/>
      <c r="U23" s="131"/>
      <c r="V23" s="131"/>
      <c r="W23" s="131"/>
      <c r="X23" s="131"/>
      <c r="Y23" s="131"/>
      <c r="Z23" s="131"/>
      <c r="AA23" s="131"/>
      <c r="AB23" s="131"/>
      <c r="AC23" s="131"/>
      <c r="AD23" s="130"/>
    </row>
    <row r="24" spans="2:30" ht="36" customHeight="1" x14ac:dyDescent="0.2">
      <c r="B24" s="129"/>
      <c r="C24" s="196" t="s">
        <v>358</v>
      </c>
      <c r="D24" s="196"/>
      <c r="E24" s="196"/>
      <c r="F24" s="196"/>
      <c r="G24" s="196"/>
      <c r="H24" s="196"/>
      <c r="I24" s="196"/>
      <c r="J24" s="196"/>
      <c r="K24" s="196"/>
      <c r="L24" s="196"/>
      <c r="M24" s="196"/>
      <c r="N24" s="196"/>
      <c r="O24" s="196"/>
      <c r="P24" s="196"/>
      <c r="Q24" s="196"/>
      <c r="R24" s="196"/>
      <c r="S24" s="196"/>
      <c r="T24" s="196"/>
      <c r="U24" s="196"/>
      <c r="V24" s="196"/>
      <c r="W24" s="196"/>
      <c r="X24" s="196"/>
      <c r="Y24" s="196"/>
      <c r="Z24" s="196"/>
      <c r="AA24" s="196"/>
      <c r="AB24" s="196"/>
      <c r="AC24" s="196"/>
      <c r="AD24" s="130"/>
    </row>
    <row r="25" spans="2:30" ht="15" customHeight="1" x14ac:dyDescent="0.2">
      <c r="B25" s="129"/>
      <c r="C25" s="96" t="s">
        <v>16</v>
      </c>
      <c r="D25" s="131"/>
      <c r="E25" s="131"/>
      <c r="F25" s="131"/>
      <c r="G25" s="131"/>
      <c r="H25" s="197"/>
      <c r="I25" s="197"/>
      <c r="J25" s="197"/>
      <c r="K25" s="197"/>
      <c r="L25" s="197"/>
      <c r="M25" s="197"/>
      <c r="N25" s="197"/>
      <c r="O25" s="197"/>
      <c r="P25" s="197"/>
      <c r="Q25" s="197"/>
      <c r="R25" s="197"/>
      <c r="S25" s="197"/>
      <c r="T25" s="197"/>
      <c r="U25" s="197"/>
      <c r="V25" s="197"/>
      <c r="W25" s="197"/>
      <c r="X25" s="197"/>
      <c r="Y25" s="197"/>
      <c r="Z25" s="197"/>
      <c r="AA25" s="197"/>
      <c r="AB25" s="197"/>
      <c r="AC25" s="197"/>
      <c r="AD25" s="130"/>
    </row>
    <row r="26" spans="2:30" ht="15" customHeight="1" x14ac:dyDescent="0.2">
      <c r="B26" s="129"/>
      <c r="C26" s="35" t="s">
        <v>333</v>
      </c>
      <c r="D26" s="35"/>
      <c r="E26" s="35"/>
      <c r="F26" s="35"/>
      <c r="G26" s="35"/>
      <c r="H26" s="35"/>
      <c r="I26" s="36"/>
      <c r="J26" s="198"/>
      <c r="K26" s="198"/>
      <c r="L26" s="198"/>
      <c r="M26" s="198"/>
      <c r="N26" s="198"/>
      <c r="O26" s="198"/>
      <c r="P26" s="198"/>
      <c r="Q26" s="198"/>
      <c r="R26" s="198"/>
      <c r="S26" s="198"/>
      <c r="T26" s="198"/>
      <c r="U26" s="198"/>
      <c r="V26" s="198"/>
      <c r="W26" s="198"/>
      <c r="X26" s="198"/>
      <c r="Y26" s="198"/>
      <c r="Z26" s="198"/>
      <c r="AA26" s="198"/>
      <c r="AB26" s="198"/>
      <c r="AC26" s="198"/>
      <c r="AD26" s="130"/>
    </row>
    <row r="27" spans="2:30" ht="15" customHeight="1" x14ac:dyDescent="0.2">
      <c r="B27" s="129"/>
      <c r="C27" s="35" t="s">
        <v>17</v>
      </c>
      <c r="D27" s="35"/>
      <c r="E27" s="198"/>
      <c r="F27" s="198"/>
      <c r="G27" s="198"/>
      <c r="H27" s="198"/>
      <c r="I27" s="198"/>
      <c r="J27" s="198"/>
      <c r="K27" s="198"/>
      <c r="L27" s="198"/>
      <c r="M27" s="198"/>
      <c r="N27" s="198"/>
      <c r="O27" s="198"/>
      <c r="P27" s="198"/>
      <c r="Q27" s="198"/>
      <c r="R27" s="198"/>
      <c r="S27" s="198"/>
      <c r="T27" s="198"/>
      <c r="U27" s="198"/>
      <c r="V27" s="198"/>
      <c r="W27" s="198"/>
      <c r="X27" s="198"/>
      <c r="Y27" s="198"/>
      <c r="Z27" s="198"/>
      <c r="AA27" s="198"/>
      <c r="AB27" s="198"/>
      <c r="AC27" s="198"/>
      <c r="AD27" s="130"/>
    </row>
    <row r="28" spans="2:30" ht="15" customHeight="1" x14ac:dyDescent="0.2">
      <c r="B28" s="129"/>
      <c r="C28" s="96" t="s">
        <v>15</v>
      </c>
      <c r="D28" s="131"/>
      <c r="E28" s="96"/>
      <c r="F28" s="199"/>
      <c r="G28" s="199"/>
      <c r="H28" s="199"/>
      <c r="I28" s="199"/>
      <c r="J28" s="199"/>
      <c r="K28" s="199"/>
      <c r="L28" s="199"/>
      <c r="M28" s="199"/>
      <c r="N28" s="199"/>
      <c r="O28" s="199"/>
      <c r="P28" s="199"/>
      <c r="Q28" s="199"/>
      <c r="R28" s="199"/>
      <c r="S28" s="199"/>
      <c r="T28" s="199"/>
      <c r="U28" s="199"/>
      <c r="V28" s="199"/>
      <c r="W28" s="199"/>
      <c r="X28" s="199"/>
      <c r="Y28" s="199"/>
      <c r="Z28" s="199"/>
      <c r="AA28" s="199"/>
      <c r="AB28" s="199"/>
      <c r="AC28" s="199"/>
      <c r="AD28" s="130"/>
    </row>
    <row r="29" spans="2:30" ht="15" customHeight="1" x14ac:dyDescent="0.2">
      <c r="B29" s="129"/>
      <c r="C29" s="96" t="s">
        <v>14</v>
      </c>
      <c r="D29" s="131"/>
      <c r="E29" s="96"/>
      <c r="F29" s="96"/>
      <c r="G29" s="96"/>
      <c r="H29" s="197"/>
      <c r="I29" s="197"/>
      <c r="J29" s="197"/>
      <c r="K29" s="197"/>
      <c r="L29" s="197"/>
      <c r="M29" s="197"/>
      <c r="N29" s="197"/>
      <c r="O29" s="197"/>
      <c r="P29" s="197"/>
      <c r="Q29" s="197"/>
      <c r="R29" s="197"/>
      <c r="S29" s="197"/>
      <c r="T29" s="197"/>
      <c r="U29" s="197"/>
      <c r="V29" s="197"/>
      <c r="W29" s="197"/>
      <c r="X29" s="197"/>
      <c r="Y29" s="197"/>
      <c r="Z29" s="197"/>
      <c r="AA29" s="197"/>
      <c r="AB29" s="197"/>
      <c r="AC29" s="197"/>
      <c r="AD29" s="130"/>
    </row>
    <row r="30" spans="2:30" ht="15" customHeight="1" x14ac:dyDescent="0.2">
      <c r="B30" s="129"/>
      <c r="C30" s="131"/>
      <c r="D30" s="131"/>
      <c r="E30" s="131"/>
      <c r="F30" s="131"/>
      <c r="G30" s="131"/>
      <c r="H30" s="131"/>
      <c r="I30" s="131"/>
      <c r="J30" s="131"/>
      <c r="K30" s="131"/>
      <c r="L30" s="131"/>
      <c r="M30" s="131"/>
      <c r="N30" s="131"/>
      <c r="O30" s="131"/>
      <c r="P30" s="131"/>
      <c r="Q30" s="131"/>
      <c r="R30" s="131"/>
      <c r="S30" s="131"/>
      <c r="T30" s="131"/>
      <c r="U30" s="131"/>
      <c r="V30" s="131"/>
      <c r="W30" s="131"/>
      <c r="X30" s="131"/>
      <c r="Y30" s="131"/>
      <c r="Z30" s="131"/>
      <c r="AA30" s="131"/>
      <c r="AB30" s="131"/>
      <c r="AC30" s="131"/>
      <c r="AD30" s="130"/>
    </row>
    <row r="31" spans="2:30" ht="15" customHeight="1" x14ac:dyDescent="0.2">
      <c r="B31" s="129"/>
      <c r="C31" s="131"/>
      <c r="D31" s="131"/>
      <c r="E31" s="131"/>
      <c r="F31" s="131"/>
      <c r="G31" s="131"/>
      <c r="H31" s="131"/>
      <c r="I31" s="131"/>
      <c r="J31" s="131"/>
      <c r="K31" s="131"/>
      <c r="L31" s="131"/>
      <c r="M31" s="131"/>
      <c r="N31" s="131"/>
      <c r="O31" s="131"/>
      <c r="P31" s="131"/>
      <c r="Q31" s="131"/>
      <c r="R31" s="131"/>
      <c r="S31" s="131"/>
      <c r="T31" s="131"/>
      <c r="U31" s="131"/>
      <c r="V31" s="131"/>
      <c r="W31" s="131"/>
      <c r="X31" s="131"/>
      <c r="Y31" s="131"/>
      <c r="Z31" s="131"/>
      <c r="AA31" s="131"/>
      <c r="AB31" s="131"/>
      <c r="AC31" s="131"/>
      <c r="AD31" s="130"/>
    </row>
    <row r="32" spans="2:30" ht="15" customHeight="1" x14ac:dyDescent="0.2">
      <c r="B32" s="129"/>
      <c r="C32" s="131"/>
      <c r="D32" s="131"/>
      <c r="E32" s="131"/>
      <c r="F32" s="131"/>
      <c r="G32" s="131"/>
      <c r="H32" s="131"/>
      <c r="I32" s="131"/>
      <c r="J32" s="133"/>
      <c r="K32" s="133"/>
      <c r="L32" s="133"/>
      <c r="M32" s="133"/>
      <c r="N32" s="133"/>
      <c r="O32" s="133"/>
      <c r="P32" s="133"/>
      <c r="Q32" s="133"/>
      <c r="R32" s="133"/>
      <c r="S32" s="133"/>
      <c r="T32" s="133"/>
      <c r="U32" s="133"/>
      <c r="V32" s="133"/>
      <c r="W32" s="131"/>
      <c r="X32" s="131"/>
      <c r="Y32" s="131"/>
      <c r="Z32" s="131"/>
      <c r="AA32" s="131"/>
      <c r="AB32" s="131"/>
      <c r="AC32" s="131"/>
      <c r="AD32" s="130"/>
    </row>
    <row r="33" spans="2:30" ht="15" customHeight="1" x14ac:dyDescent="0.2">
      <c r="B33" s="129"/>
      <c r="C33" s="131"/>
      <c r="D33" s="131"/>
      <c r="E33" s="131"/>
      <c r="F33" s="131"/>
      <c r="G33" s="131"/>
      <c r="H33" s="131"/>
      <c r="I33" s="131"/>
      <c r="J33" s="200" t="s">
        <v>18</v>
      </c>
      <c r="K33" s="200"/>
      <c r="L33" s="200"/>
      <c r="M33" s="200"/>
      <c r="N33" s="200"/>
      <c r="O33" s="200"/>
      <c r="P33" s="200"/>
      <c r="Q33" s="200"/>
      <c r="R33" s="200"/>
      <c r="S33" s="200"/>
      <c r="T33" s="200"/>
      <c r="U33" s="200"/>
      <c r="V33" s="200"/>
      <c r="W33" s="131"/>
      <c r="X33" s="131"/>
      <c r="Y33" s="131"/>
      <c r="Z33" s="131"/>
      <c r="AA33" s="131"/>
      <c r="AB33" s="131"/>
      <c r="AC33" s="131"/>
      <c r="AD33" s="130"/>
    </row>
    <row r="34" spans="2:30" ht="15" customHeight="1" x14ac:dyDescent="0.2">
      <c r="B34" s="129"/>
      <c r="C34" s="131"/>
      <c r="D34" s="131"/>
      <c r="E34" s="131"/>
      <c r="F34" s="131"/>
      <c r="G34" s="131"/>
      <c r="H34" s="131"/>
      <c r="I34" s="131"/>
      <c r="J34" s="131"/>
      <c r="K34" s="131"/>
      <c r="L34" s="131"/>
      <c r="M34" s="131"/>
      <c r="N34" s="131"/>
      <c r="O34" s="131"/>
      <c r="P34" s="131"/>
      <c r="Q34" s="131"/>
      <c r="R34" s="131"/>
      <c r="S34" s="131"/>
      <c r="T34" s="131"/>
      <c r="U34" s="131"/>
      <c r="V34" s="131"/>
      <c r="W34" s="131"/>
      <c r="X34" s="131"/>
      <c r="Y34" s="131"/>
      <c r="Z34" s="131"/>
      <c r="AA34" s="131"/>
      <c r="AB34" s="131"/>
      <c r="AC34" s="131"/>
      <c r="AD34" s="130"/>
    </row>
    <row r="35" spans="2:30" ht="36" customHeight="1" x14ac:dyDescent="0.2">
      <c r="B35" s="129"/>
      <c r="C35" s="196" t="s">
        <v>359</v>
      </c>
      <c r="D35" s="196"/>
      <c r="E35" s="196"/>
      <c r="F35" s="196"/>
      <c r="G35" s="196"/>
      <c r="H35" s="196"/>
      <c r="I35" s="196"/>
      <c r="J35" s="196"/>
      <c r="K35" s="196"/>
      <c r="L35" s="196"/>
      <c r="M35" s="196"/>
      <c r="N35" s="196"/>
      <c r="O35" s="196"/>
      <c r="P35" s="196"/>
      <c r="Q35" s="196"/>
      <c r="R35" s="196"/>
      <c r="S35" s="196"/>
      <c r="T35" s="196"/>
      <c r="U35" s="196"/>
      <c r="V35" s="196"/>
      <c r="W35" s="196"/>
      <c r="X35" s="196"/>
      <c r="Y35" s="196"/>
      <c r="Z35" s="196"/>
      <c r="AA35" s="196"/>
      <c r="AB35" s="196"/>
      <c r="AC35" s="196"/>
      <c r="AD35" s="130"/>
    </row>
    <row r="36" spans="2:30" ht="15" customHeight="1" x14ac:dyDescent="0.2">
      <c r="B36" s="129"/>
      <c r="C36" s="96" t="s">
        <v>16</v>
      </c>
      <c r="D36" s="131"/>
      <c r="E36" s="134"/>
      <c r="F36" s="134"/>
      <c r="G36" s="134"/>
      <c r="H36" s="197"/>
      <c r="I36" s="197"/>
      <c r="J36" s="197"/>
      <c r="K36" s="197"/>
      <c r="L36" s="197"/>
      <c r="M36" s="197"/>
      <c r="N36" s="197"/>
      <c r="O36" s="197"/>
      <c r="P36" s="197"/>
      <c r="Q36" s="197"/>
      <c r="R36" s="197"/>
      <c r="S36" s="197"/>
      <c r="T36" s="197"/>
      <c r="U36" s="197"/>
      <c r="V36" s="197"/>
      <c r="W36" s="197"/>
      <c r="X36" s="197"/>
      <c r="Y36" s="197"/>
      <c r="Z36" s="197"/>
      <c r="AA36" s="197"/>
      <c r="AB36" s="197"/>
      <c r="AC36" s="197"/>
      <c r="AD36" s="130"/>
    </row>
    <row r="37" spans="2:30" ht="15" customHeight="1" x14ac:dyDescent="0.2">
      <c r="B37" s="129"/>
      <c r="C37" s="35" t="s">
        <v>333</v>
      </c>
      <c r="D37" s="35"/>
      <c r="E37" s="61"/>
      <c r="F37" s="61"/>
      <c r="G37" s="61"/>
      <c r="H37" s="61"/>
      <c r="I37" s="62"/>
      <c r="J37" s="198"/>
      <c r="K37" s="198"/>
      <c r="L37" s="198"/>
      <c r="M37" s="198"/>
      <c r="N37" s="198"/>
      <c r="O37" s="198"/>
      <c r="P37" s="198"/>
      <c r="Q37" s="198"/>
      <c r="R37" s="198"/>
      <c r="S37" s="198"/>
      <c r="T37" s="198"/>
      <c r="U37" s="198"/>
      <c r="V37" s="198"/>
      <c r="W37" s="198"/>
      <c r="X37" s="198"/>
      <c r="Y37" s="198"/>
      <c r="Z37" s="198"/>
      <c r="AA37" s="198"/>
      <c r="AB37" s="198"/>
      <c r="AC37" s="198"/>
      <c r="AD37" s="130"/>
    </row>
    <row r="38" spans="2:30" ht="15" customHeight="1" x14ac:dyDescent="0.2">
      <c r="B38" s="129"/>
      <c r="C38" s="35" t="s">
        <v>17</v>
      </c>
      <c r="D38" s="35"/>
      <c r="E38" s="198"/>
      <c r="F38" s="198"/>
      <c r="G38" s="198"/>
      <c r="H38" s="198"/>
      <c r="I38" s="198"/>
      <c r="J38" s="198"/>
      <c r="K38" s="198"/>
      <c r="L38" s="198"/>
      <c r="M38" s="198"/>
      <c r="N38" s="198"/>
      <c r="O38" s="198"/>
      <c r="P38" s="198"/>
      <c r="Q38" s="198"/>
      <c r="R38" s="198"/>
      <c r="S38" s="198"/>
      <c r="T38" s="198"/>
      <c r="U38" s="198"/>
      <c r="V38" s="198"/>
      <c r="W38" s="198"/>
      <c r="X38" s="198"/>
      <c r="Y38" s="198"/>
      <c r="Z38" s="198"/>
      <c r="AA38" s="198"/>
      <c r="AB38" s="198"/>
      <c r="AC38" s="198"/>
      <c r="AD38" s="130"/>
    </row>
    <row r="39" spans="2:30" ht="15" customHeight="1" x14ac:dyDescent="0.2">
      <c r="B39" s="129"/>
      <c r="C39" s="96" t="s">
        <v>15</v>
      </c>
      <c r="D39" s="131"/>
      <c r="E39" s="134"/>
      <c r="F39" s="199"/>
      <c r="G39" s="199"/>
      <c r="H39" s="199"/>
      <c r="I39" s="199"/>
      <c r="J39" s="199"/>
      <c r="K39" s="199"/>
      <c r="L39" s="199"/>
      <c r="M39" s="199"/>
      <c r="N39" s="199"/>
      <c r="O39" s="199"/>
      <c r="P39" s="199"/>
      <c r="Q39" s="199"/>
      <c r="R39" s="199"/>
      <c r="S39" s="199"/>
      <c r="T39" s="199"/>
      <c r="U39" s="199"/>
      <c r="V39" s="199"/>
      <c r="W39" s="199"/>
      <c r="X39" s="199"/>
      <c r="Y39" s="199"/>
      <c r="Z39" s="199"/>
      <c r="AA39" s="199"/>
      <c r="AB39" s="199"/>
      <c r="AC39" s="199"/>
      <c r="AD39" s="130"/>
    </row>
    <row r="40" spans="2:30" ht="15" customHeight="1" x14ac:dyDescent="0.2">
      <c r="B40" s="129"/>
      <c r="C40" s="96" t="s">
        <v>14</v>
      </c>
      <c r="D40" s="131"/>
      <c r="E40" s="134"/>
      <c r="F40" s="134"/>
      <c r="G40" s="134"/>
      <c r="H40" s="197"/>
      <c r="I40" s="197"/>
      <c r="J40" s="197"/>
      <c r="K40" s="197"/>
      <c r="L40" s="197"/>
      <c r="M40" s="197"/>
      <c r="N40" s="197"/>
      <c r="O40" s="197"/>
      <c r="P40" s="197"/>
      <c r="Q40" s="197"/>
      <c r="R40" s="197"/>
      <c r="S40" s="197"/>
      <c r="T40" s="197"/>
      <c r="U40" s="197"/>
      <c r="V40" s="197"/>
      <c r="W40" s="197"/>
      <c r="X40" s="197"/>
      <c r="Y40" s="197"/>
      <c r="Z40" s="197"/>
      <c r="AA40" s="197"/>
      <c r="AB40" s="197"/>
      <c r="AC40" s="197"/>
      <c r="AD40" s="130"/>
    </row>
    <row r="41" spans="2:30" ht="15" customHeight="1" x14ac:dyDescent="0.2">
      <c r="B41" s="129"/>
      <c r="C41" s="131"/>
      <c r="D41" s="131"/>
      <c r="E41" s="96"/>
      <c r="F41" s="96"/>
      <c r="G41" s="96"/>
      <c r="H41" s="96"/>
      <c r="I41" s="96"/>
      <c r="J41" s="96"/>
      <c r="K41" s="96"/>
      <c r="L41" s="96"/>
      <c r="M41" s="96"/>
      <c r="N41" s="96"/>
      <c r="O41" s="96"/>
      <c r="P41" s="96"/>
      <c r="Q41" s="96"/>
      <c r="R41" s="96"/>
      <c r="S41" s="96"/>
      <c r="T41" s="96"/>
      <c r="U41" s="96"/>
      <c r="V41" s="96"/>
      <c r="W41" s="96"/>
      <c r="X41" s="96"/>
      <c r="Y41" s="96"/>
      <c r="Z41" s="96"/>
      <c r="AA41" s="96"/>
      <c r="AB41" s="96"/>
      <c r="AC41" s="96"/>
      <c r="AD41" s="130"/>
    </row>
    <row r="42" spans="2:30" ht="15" customHeight="1" x14ac:dyDescent="0.2">
      <c r="B42" s="129"/>
      <c r="C42" s="131"/>
      <c r="D42" s="131"/>
      <c r="E42" s="131"/>
      <c r="F42" s="131"/>
      <c r="G42" s="131"/>
      <c r="H42" s="131"/>
      <c r="I42" s="131"/>
      <c r="J42" s="131"/>
      <c r="K42" s="131"/>
      <c r="L42" s="131"/>
      <c r="M42" s="131"/>
      <c r="N42" s="131"/>
      <c r="O42" s="131"/>
      <c r="P42" s="131"/>
      <c r="Q42" s="131"/>
      <c r="R42" s="131"/>
      <c r="S42" s="131"/>
      <c r="T42" s="131"/>
      <c r="U42" s="131"/>
      <c r="V42" s="131"/>
      <c r="W42" s="131"/>
      <c r="X42" s="131"/>
      <c r="Y42" s="131"/>
      <c r="Z42" s="131"/>
      <c r="AA42" s="131"/>
      <c r="AB42" s="131"/>
      <c r="AC42" s="131"/>
      <c r="AD42" s="130"/>
    </row>
    <row r="43" spans="2:30" ht="15" customHeight="1" x14ac:dyDescent="0.2">
      <c r="B43" s="129"/>
      <c r="C43" s="131"/>
      <c r="D43" s="131"/>
      <c r="E43" s="131"/>
      <c r="F43" s="131"/>
      <c r="G43" s="131"/>
      <c r="H43" s="131"/>
      <c r="I43" s="131"/>
      <c r="J43" s="133"/>
      <c r="K43" s="133"/>
      <c r="L43" s="133"/>
      <c r="M43" s="133"/>
      <c r="N43" s="133"/>
      <c r="O43" s="133"/>
      <c r="P43" s="133"/>
      <c r="Q43" s="133"/>
      <c r="R43" s="133"/>
      <c r="S43" s="133"/>
      <c r="T43" s="133"/>
      <c r="U43" s="133"/>
      <c r="V43" s="133"/>
      <c r="W43" s="131"/>
      <c r="X43" s="131"/>
      <c r="Y43" s="131"/>
      <c r="Z43" s="131"/>
      <c r="AA43" s="131"/>
      <c r="AB43" s="131"/>
      <c r="AC43" s="131"/>
      <c r="AD43" s="130"/>
    </row>
    <row r="44" spans="2:30" ht="15" customHeight="1" x14ac:dyDescent="0.2">
      <c r="B44" s="129"/>
      <c r="C44" s="131"/>
      <c r="D44" s="131"/>
      <c r="E44" s="131"/>
      <c r="F44" s="131"/>
      <c r="G44" s="131"/>
      <c r="H44" s="131"/>
      <c r="I44" s="131"/>
      <c r="J44" s="200" t="s">
        <v>18</v>
      </c>
      <c r="K44" s="200"/>
      <c r="L44" s="200"/>
      <c r="M44" s="200"/>
      <c r="N44" s="200"/>
      <c r="O44" s="200"/>
      <c r="P44" s="200"/>
      <c r="Q44" s="200"/>
      <c r="R44" s="200"/>
      <c r="S44" s="200"/>
      <c r="T44" s="200"/>
      <c r="U44" s="200"/>
      <c r="V44" s="200"/>
      <c r="W44" s="131"/>
      <c r="X44" s="131"/>
      <c r="Y44" s="131"/>
      <c r="Z44" s="131"/>
      <c r="AA44" s="131"/>
      <c r="AB44" s="131"/>
      <c r="AC44" s="131"/>
      <c r="AD44" s="130"/>
    </row>
    <row r="45" spans="2:30" ht="15" customHeight="1" thickBot="1" x14ac:dyDescent="0.25">
      <c r="B45" s="135"/>
      <c r="C45" s="136"/>
      <c r="D45" s="136"/>
      <c r="E45" s="136"/>
      <c r="F45" s="136"/>
      <c r="G45" s="136"/>
      <c r="H45" s="136"/>
      <c r="I45" s="136"/>
      <c r="J45" s="136"/>
      <c r="K45" s="136"/>
      <c r="L45" s="136"/>
      <c r="M45" s="136"/>
      <c r="N45" s="136"/>
      <c r="O45" s="136"/>
      <c r="P45" s="136"/>
      <c r="Q45" s="136"/>
      <c r="R45" s="136"/>
      <c r="S45" s="136"/>
      <c r="T45" s="136"/>
      <c r="U45" s="136"/>
      <c r="V45" s="136"/>
      <c r="W45" s="136"/>
      <c r="X45" s="136"/>
      <c r="Y45" s="136"/>
      <c r="Z45" s="136"/>
      <c r="AA45" s="136"/>
      <c r="AB45" s="136"/>
      <c r="AC45" s="136"/>
      <c r="AD45" s="137"/>
    </row>
    <row r="46" spans="2:30" ht="15" customHeight="1" thickBot="1" x14ac:dyDescent="0.25"/>
    <row r="47" spans="2:30" ht="15" customHeight="1" x14ac:dyDescent="0.2">
      <c r="B47" s="126"/>
      <c r="C47" s="138" t="s">
        <v>20</v>
      </c>
      <c r="D47" s="127"/>
      <c r="E47" s="127"/>
      <c r="F47" s="127"/>
      <c r="G47" s="127"/>
      <c r="H47" s="127"/>
      <c r="I47" s="127"/>
      <c r="J47" s="127"/>
      <c r="K47" s="127"/>
      <c r="L47" s="127"/>
      <c r="M47" s="127"/>
      <c r="N47" s="127"/>
      <c r="O47" s="127"/>
      <c r="P47" s="127"/>
      <c r="Q47" s="127"/>
      <c r="R47" s="127"/>
      <c r="S47" s="127"/>
      <c r="T47" s="127"/>
      <c r="U47" s="127"/>
      <c r="V47" s="127"/>
      <c r="W47" s="127"/>
      <c r="X47" s="127"/>
      <c r="Y47" s="127"/>
      <c r="Z47" s="127"/>
      <c r="AA47" s="127"/>
      <c r="AB47" s="127"/>
      <c r="AC47" s="127"/>
      <c r="AD47" s="128"/>
    </row>
    <row r="48" spans="2:30" ht="72" customHeight="1" thickBot="1" x14ac:dyDescent="0.25">
      <c r="B48" s="135"/>
      <c r="C48" s="210"/>
      <c r="D48" s="210"/>
      <c r="E48" s="210"/>
      <c r="F48" s="210"/>
      <c r="G48" s="210"/>
      <c r="H48" s="210"/>
      <c r="I48" s="210"/>
      <c r="J48" s="210"/>
      <c r="K48" s="210"/>
      <c r="L48" s="210"/>
      <c r="M48" s="210"/>
      <c r="N48" s="210"/>
      <c r="O48" s="210"/>
      <c r="P48" s="210"/>
      <c r="Q48" s="210"/>
      <c r="R48" s="210"/>
      <c r="S48" s="210"/>
      <c r="T48" s="210"/>
      <c r="U48" s="210"/>
      <c r="V48" s="210"/>
      <c r="W48" s="210"/>
      <c r="X48" s="210"/>
      <c r="Y48" s="210"/>
      <c r="Z48" s="210"/>
      <c r="AA48" s="210"/>
      <c r="AB48" s="210"/>
      <c r="AC48" s="210"/>
      <c r="AD48" s="137"/>
    </row>
    <row r="49" ht="15" customHeight="1" x14ac:dyDescent="0.2"/>
    <row r="50" ht="15" customHeight="1" x14ac:dyDescent="0.2"/>
    <row r="51" ht="15" customHeight="1" x14ac:dyDescent="0.2"/>
    <row r="52" ht="15" hidden="1" customHeight="1" x14ac:dyDescent="0.2"/>
    <row r="53" ht="15" hidden="1" customHeight="1" x14ac:dyDescent="0.2"/>
    <row r="54" ht="15" hidden="1" customHeight="1" x14ac:dyDescent="0.2"/>
  </sheetData>
  <sheetProtection algorithmName="SHA-512" hashValue="oV310sL/vbbOIA69b8jro9GzcTNloRiMnYOFGejBG8hd/5eLgDCtP1alfmOVsXbScYP4aBBfq2Xs8xk31oH9SQ==" saltValue="KQ7pn0jMgRotWv9UabroHw==" spinCount="100000" sheet="1" objects="1" scenarios="1"/>
  <mergeCells count="28">
    <mergeCell ref="C48:AC48"/>
    <mergeCell ref="J33:V33"/>
    <mergeCell ref="C35:AC35"/>
    <mergeCell ref="H36:AC36"/>
    <mergeCell ref="J37:AC37"/>
    <mergeCell ref="J44:V44"/>
    <mergeCell ref="H40:AC40"/>
    <mergeCell ref="F39:AC39"/>
    <mergeCell ref="B10:L10"/>
    <mergeCell ref="B1:AD1"/>
    <mergeCell ref="B3:AD3"/>
    <mergeCell ref="B5:AD5"/>
    <mergeCell ref="B7:AD7"/>
    <mergeCell ref="AA9:AD9"/>
    <mergeCell ref="C13:AC13"/>
    <mergeCell ref="H14:AC14"/>
    <mergeCell ref="J15:AC15"/>
    <mergeCell ref="J22:V22"/>
    <mergeCell ref="E16:AC16"/>
    <mergeCell ref="F17:AC17"/>
    <mergeCell ref="H18:AC18"/>
    <mergeCell ref="C24:AC24"/>
    <mergeCell ref="H25:AC25"/>
    <mergeCell ref="E38:AC38"/>
    <mergeCell ref="J26:AC26"/>
    <mergeCell ref="E27:AC27"/>
    <mergeCell ref="F28:AC28"/>
    <mergeCell ref="H29:AC29"/>
  </mergeCells>
  <hyperlinks>
    <hyperlink ref="AA9:AD9" location="Índice!B13" display="Índice"/>
  </hyperlinks>
  <pageMargins left="0.70866141732283472" right="0.70866141732283472" top="0.74803149606299213" bottom="0.74803149606299213" header="0.31496062992125984" footer="0.31496062992125984"/>
  <pageSetup scale="75" orientation="portrait" r:id="rId1"/>
  <headerFooter>
    <oddHeader>&amp;CMódulo 1
Informantes</oddHeader>
    <oddFooter>&amp;LCenso Nacional de Gobierno, Seguridad Pública y Sistema Penitenciario Estatales 2020&amp;R&amp;P de &amp;N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I602"/>
  <sheetViews>
    <sheetView showGridLines="0" zoomScaleNormal="100" workbookViewId="0"/>
  </sheetViews>
  <sheetFormatPr baseColWidth="10" defaultColWidth="0" defaultRowHeight="0" customHeight="1" zeroHeight="1" x14ac:dyDescent="0.2"/>
  <cols>
    <col min="1" max="1" width="5.7109375" style="66" customWidth="1"/>
    <col min="2" max="30" width="3.7109375" style="67" customWidth="1"/>
    <col min="31" max="31" width="3" style="111" customWidth="1"/>
    <col min="32" max="32" width="3" style="153" hidden="1" customWidth="1"/>
    <col min="33" max="16384" width="3" style="140" hidden="1"/>
  </cols>
  <sheetData>
    <row r="1" spans="1:30" ht="173.25" customHeight="1" x14ac:dyDescent="0.3">
      <c r="B1" s="205" t="s">
        <v>307</v>
      </c>
      <c r="C1" s="306"/>
      <c r="D1" s="306"/>
      <c r="E1" s="306"/>
      <c r="F1" s="306"/>
      <c r="G1" s="306"/>
      <c r="H1" s="306"/>
      <c r="I1" s="306"/>
      <c r="J1" s="306"/>
      <c r="K1" s="306"/>
      <c r="L1" s="306"/>
      <c r="M1" s="306"/>
      <c r="N1" s="306"/>
      <c r="O1" s="306"/>
      <c r="P1" s="306"/>
      <c r="Q1" s="306"/>
      <c r="R1" s="306"/>
      <c r="S1" s="306"/>
      <c r="T1" s="306"/>
      <c r="U1" s="306"/>
      <c r="V1" s="306"/>
      <c r="W1" s="306"/>
      <c r="X1" s="306"/>
      <c r="Y1" s="306"/>
      <c r="Z1" s="306"/>
      <c r="AA1" s="306"/>
      <c r="AB1" s="306"/>
      <c r="AC1" s="306"/>
      <c r="AD1" s="306"/>
    </row>
    <row r="2" spans="1:30" ht="15" customHeight="1" x14ac:dyDescent="0.2"/>
    <row r="3" spans="1:30" ht="45" customHeight="1" x14ac:dyDescent="0.2">
      <c r="B3" s="206" t="s">
        <v>336</v>
      </c>
      <c r="C3" s="207"/>
      <c r="D3" s="207"/>
      <c r="E3" s="207"/>
      <c r="F3" s="207"/>
      <c r="G3" s="207"/>
      <c r="H3" s="207"/>
      <c r="I3" s="207"/>
      <c r="J3" s="207"/>
      <c r="K3" s="207"/>
      <c r="L3" s="207"/>
      <c r="M3" s="207"/>
      <c r="N3" s="207"/>
      <c r="O3" s="207"/>
      <c r="P3" s="207"/>
      <c r="Q3" s="207"/>
      <c r="R3" s="207"/>
      <c r="S3" s="207"/>
      <c r="T3" s="207"/>
      <c r="U3" s="207"/>
      <c r="V3" s="207"/>
      <c r="W3" s="207"/>
      <c r="X3" s="207"/>
      <c r="Y3" s="207"/>
      <c r="Z3" s="207"/>
      <c r="AA3" s="207"/>
      <c r="AB3" s="207"/>
      <c r="AC3" s="207"/>
      <c r="AD3" s="207"/>
    </row>
    <row r="4" spans="1:30" ht="15" customHeight="1" x14ac:dyDescent="0.2"/>
    <row r="5" spans="1:30" ht="45" customHeight="1" x14ac:dyDescent="0.2">
      <c r="B5" s="206" t="s">
        <v>337</v>
      </c>
      <c r="C5" s="206"/>
      <c r="D5" s="206"/>
      <c r="E5" s="206"/>
      <c r="F5" s="206"/>
      <c r="G5" s="206"/>
      <c r="H5" s="206"/>
      <c r="I5" s="206"/>
      <c r="J5" s="206"/>
      <c r="K5" s="206"/>
      <c r="L5" s="206"/>
      <c r="M5" s="206"/>
      <c r="N5" s="206"/>
      <c r="O5" s="206"/>
      <c r="P5" s="206"/>
      <c r="Q5" s="206"/>
      <c r="R5" s="206"/>
      <c r="S5" s="206"/>
      <c r="T5" s="206"/>
      <c r="U5" s="206"/>
      <c r="V5" s="206"/>
      <c r="W5" s="206"/>
      <c r="X5" s="206"/>
      <c r="Y5" s="206"/>
      <c r="Z5" s="206"/>
      <c r="AA5" s="206"/>
      <c r="AB5" s="206"/>
      <c r="AC5" s="206"/>
      <c r="AD5" s="206"/>
    </row>
    <row r="6" spans="1:30" ht="15" customHeight="1" x14ac:dyDescent="0.2">
      <c r="B6" s="68"/>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68"/>
    </row>
    <row r="7" spans="1:30" ht="15" customHeight="1" thickBot="1" x14ac:dyDescent="0.25">
      <c r="AA7" s="209" t="s">
        <v>0</v>
      </c>
      <c r="AB7" s="209"/>
      <c r="AC7" s="209"/>
      <c r="AD7" s="209"/>
    </row>
    <row r="8" spans="1:30" ht="15" customHeight="1" thickBot="1" x14ac:dyDescent="0.25">
      <c r="B8" s="307" t="str">
        <f>IF(Índice!B9="","",Índice!B9)</f>
        <v/>
      </c>
      <c r="C8" s="308"/>
      <c r="D8" s="308"/>
      <c r="E8" s="308"/>
      <c r="F8" s="308"/>
      <c r="G8" s="308"/>
      <c r="H8" s="308"/>
      <c r="I8" s="308"/>
      <c r="J8" s="308"/>
      <c r="K8" s="308"/>
      <c r="L8" s="309"/>
      <c r="N8" s="69" t="str">
        <f>IF(Índice!N9="","",Índice!N9)</f>
        <v/>
      </c>
    </row>
    <row r="9" spans="1:30" ht="15" customHeight="1" x14ac:dyDescent="0.2"/>
    <row r="10" spans="1:30" ht="15" customHeight="1" x14ac:dyDescent="0.2">
      <c r="A10" s="70"/>
      <c r="B10" s="310" t="s">
        <v>365</v>
      </c>
      <c r="C10" s="311"/>
      <c r="D10" s="311"/>
      <c r="E10" s="311"/>
      <c r="F10" s="311"/>
      <c r="G10" s="311"/>
      <c r="H10" s="311"/>
      <c r="I10" s="311"/>
      <c r="J10" s="311"/>
      <c r="K10" s="311"/>
      <c r="L10" s="311"/>
      <c r="M10" s="311"/>
      <c r="N10" s="311"/>
      <c r="O10" s="311"/>
      <c r="P10" s="311"/>
      <c r="Q10" s="311"/>
      <c r="R10" s="311"/>
      <c r="S10" s="311"/>
      <c r="T10" s="311"/>
      <c r="U10" s="311"/>
      <c r="V10" s="311"/>
      <c r="W10" s="311"/>
      <c r="X10" s="311"/>
      <c r="Y10" s="311"/>
      <c r="Z10" s="311"/>
      <c r="AA10" s="311"/>
      <c r="AB10" s="311"/>
      <c r="AC10" s="311"/>
      <c r="AD10" s="312"/>
    </row>
    <row r="11" spans="1:30" ht="48" customHeight="1" x14ac:dyDescent="0.2">
      <c r="A11" s="70"/>
      <c r="B11" s="71"/>
      <c r="C11" s="288" t="s">
        <v>529</v>
      </c>
      <c r="D11" s="289"/>
      <c r="E11" s="289"/>
      <c r="F11" s="289"/>
      <c r="G11" s="289"/>
      <c r="H11" s="289"/>
      <c r="I11" s="289"/>
      <c r="J11" s="289"/>
      <c r="K11" s="289"/>
      <c r="L11" s="289"/>
      <c r="M11" s="289"/>
      <c r="N11" s="289"/>
      <c r="O11" s="289"/>
      <c r="P11" s="289"/>
      <c r="Q11" s="289"/>
      <c r="R11" s="289"/>
      <c r="S11" s="289"/>
      <c r="T11" s="289"/>
      <c r="U11" s="289"/>
      <c r="V11" s="289"/>
      <c r="W11" s="289"/>
      <c r="X11" s="289"/>
      <c r="Y11" s="289"/>
      <c r="Z11" s="289"/>
      <c r="AA11" s="289"/>
      <c r="AB11" s="289"/>
      <c r="AC11" s="289"/>
      <c r="AD11" s="313"/>
    </row>
    <row r="12" spans="1:30" ht="24" customHeight="1" x14ac:dyDescent="0.2">
      <c r="A12" s="70"/>
      <c r="B12" s="71"/>
      <c r="C12" s="288" t="s">
        <v>366</v>
      </c>
      <c r="D12" s="289"/>
      <c r="E12" s="289"/>
      <c r="F12" s="289"/>
      <c r="G12" s="289"/>
      <c r="H12" s="289"/>
      <c r="I12" s="289"/>
      <c r="J12" s="289"/>
      <c r="K12" s="289"/>
      <c r="L12" s="289"/>
      <c r="M12" s="289"/>
      <c r="N12" s="289"/>
      <c r="O12" s="289"/>
      <c r="P12" s="289"/>
      <c r="Q12" s="289"/>
      <c r="R12" s="289"/>
      <c r="S12" s="289"/>
      <c r="T12" s="289"/>
      <c r="U12" s="289"/>
      <c r="V12" s="289"/>
      <c r="W12" s="289"/>
      <c r="X12" s="289"/>
      <c r="Y12" s="289"/>
      <c r="Z12" s="289"/>
      <c r="AA12" s="289"/>
      <c r="AB12" s="289"/>
      <c r="AC12" s="289"/>
      <c r="AD12" s="313"/>
    </row>
    <row r="13" spans="1:30" ht="48" customHeight="1" x14ac:dyDescent="0.2">
      <c r="A13" s="70"/>
      <c r="B13" s="71"/>
      <c r="C13" s="288" t="s">
        <v>379</v>
      </c>
      <c r="D13" s="289"/>
      <c r="E13" s="289"/>
      <c r="F13" s="289"/>
      <c r="G13" s="289"/>
      <c r="H13" s="289"/>
      <c r="I13" s="289"/>
      <c r="J13" s="289"/>
      <c r="K13" s="289"/>
      <c r="L13" s="289"/>
      <c r="M13" s="289"/>
      <c r="N13" s="289"/>
      <c r="O13" s="289"/>
      <c r="P13" s="289"/>
      <c r="Q13" s="289"/>
      <c r="R13" s="289"/>
      <c r="S13" s="289"/>
      <c r="T13" s="289"/>
      <c r="U13" s="289"/>
      <c r="V13" s="289"/>
      <c r="W13" s="289"/>
      <c r="X13" s="289"/>
      <c r="Y13" s="289"/>
      <c r="Z13" s="289"/>
      <c r="AA13" s="289"/>
      <c r="AB13" s="289"/>
      <c r="AC13" s="289"/>
      <c r="AD13" s="313"/>
    </row>
    <row r="14" spans="1:30" ht="36" customHeight="1" x14ac:dyDescent="0.2">
      <c r="A14" s="70"/>
      <c r="B14" s="71"/>
      <c r="C14" s="288" t="s">
        <v>334</v>
      </c>
      <c r="D14" s="289"/>
      <c r="E14" s="289"/>
      <c r="F14" s="289"/>
      <c r="G14" s="289"/>
      <c r="H14" s="289"/>
      <c r="I14" s="289"/>
      <c r="J14" s="289"/>
      <c r="K14" s="289"/>
      <c r="L14" s="289"/>
      <c r="M14" s="289"/>
      <c r="N14" s="289"/>
      <c r="O14" s="289"/>
      <c r="P14" s="289"/>
      <c r="Q14" s="289"/>
      <c r="R14" s="289"/>
      <c r="S14" s="289"/>
      <c r="T14" s="289"/>
      <c r="U14" s="289"/>
      <c r="V14" s="289"/>
      <c r="W14" s="289"/>
      <c r="X14" s="289"/>
      <c r="Y14" s="289"/>
      <c r="Z14" s="289"/>
      <c r="AA14" s="289"/>
      <c r="AB14" s="289"/>
      <c r="AC14" s="289"/>
      <c r="AD14" s="313"/>
    </row>
    <row r="15" spans="1:30" ht="15" customHeight="1" x14ac:dyDescent="0.2">
      <c r="A15" s="70"/>
      <c r="B15" s="72"/>
      <c r="C15" s="314" t="s">
        <v>335</v>
      </c>
      <c r="D15" s="315"/>
      <c r="E15" s="315"/>
      <c r="F15" s="315"/>
      <c r="G15" s="315"/>
      <c r="H15" s="315"/>
      <c r="I15" s="315"/>
      <c r="J15" s="315"/>
      <c r="K15" s="315"/>
      <c r="L15" s="315"/>
      <c r="M15" s="315"/>
      <c r="N15" s="315"/>
      <c r="O15" s="315"/>
      <c r="P15" s="315"/>
      <c r="Q15" s="315"/>
      <c r="R15" s="315"/>
      <c r="S15" s="315"/>
      <c r="T15" s="315"/>
      <c r="U15" s="315"/>
      <c r="V15" s="315"/>
      <c r="W15" s="315"/>
      <c r="X15" s="315"/>
      <c r="Y15" s="315"/>
      <c r="Z15" s="315"/>
      <c r="AA15" s="315"/>
      <c r="AB15" s="315"/>
      <c r="AC15" s="315"/>
      <c r="AD15" s="316"/>
    </row>
    <row r="16" spans="1:30" ht="15" customHeight="1" thickBot="1" x14ac:dyDescent="0.25">
      <c r="A16" s="70"/>
      <c r="B16" s="73"/>
      <c r="C16" s="74"/>
      <c r="D16" s="75"/>
      <c r="E16" s="75"/>
      <c r="F16" s="75"/>
      <c r="G16" s="75"/>
      <c r="H16" s="75"/>
      <c r="I16" s="75"/>
      <c r="J16" s="75"/>
      <c r="K16" s="75"/>
      <c r="L16" s="75"/>
      <c r="M16" s="75"/>
      <c r="N16" s="75"/>
      <c r="O16" s="75"/>
      <c r="P16" s="75"/>
      <c r="Q16" s="75"/>
      <c r="R16" s="75"/>
      <c r="S16" s="75"/>
      <c r="T16" s="75"/>
      <c r="U16" s="75"/>
      <c r="V16" s="75"/>
      <c r="W16" s="75"/>
      <c r="X16" s="75"/>
      <c r="Y16" s="75"/>
      <c r="Z16" s="75"/>
      <c r="AA16" s="75"/>
      <c r="AB16" s="75"/>
      <c r="AC16" s="75"/>
      <c r="AD16" s="75"/>
    </row>
    <row r="17" spans="1:33" ht="15" customHeight="1" thickBot="1" x14ac:dyDescent="0.25">
      <c r="B17" s="281" t="s">
        <v>527</v>
      </c>
      <c r="C17" s="282"/>
      <c r="D17" s="282"/>
      <c r="E17" s="282"/>
      <c r="F17" s="282"/>
      <c r="G17" s="282"/>
      <c r="H17" s="282"/>
      <c r="I17" s="282"/>
      <c r="J17" s="282"/>
      <c r="K17" s="282"/>
      <c r="L17" s="282"/>
      <c r="M17" s="282"/>
      <c r="N17" s="282"/>
      <c r="O17" s="282"/>
      <c r="P17" s="282"/>
      <c r="Q17" s="282"/>
      <c r="R17" s="282"/>
      <c r="S17" s="282"/>
      <c r="T17" s="282"/>
      <c r="U17" s="282"/>
      <c r="V17" s="282"/>
      <c r="W17" s="282"/>
      <c r="X17" s="282"/>
      <c r="Y17" s="282"/>
      <c r="Z17" s="282"/>
      <c r="AA17" s="282"/>
      <c r="AB17" s="282"/>
      <c r="AC17" s="282"/>
      <c r="AD17" s="283"/>
    </row>
    <row r="18" spans="1:33" ht="14.25" x14ac:dyDescent="0.2">
      <c r="B18" s="317" t="s">
        <v>365</v>
      </c>
      <c r="C18" s="318"/>
      <c r="D18" s="318"/>
      <c r="E18" s="318"/>
      <c r="F18" s="318"/>
      <c r="G18" s="318"/>
      <c r="H18" s="318"/>
      <c r="I18" s="318"/>
      <c r="J18" s="318"/>
      <c r="K18" s="318"/>
      <c r="L18" s="318"/>
      <c r="M18" s="318"/>
      <c r="N18" s="318"/>
      <c r="O18" s="318"/>
      <c r="P18" s="318"/>
      <c r="Q18" s="318"/>
      <c r="R18" s="318"/>
      <c r="S18" s="318"/>
      <c r="T18" s="318"/>
      <c r="U18" s="318"/>
      <c r="V18" s="318"/>
      <c r="W18" s="318"/>
      <c r="X18" s="318"/>
      <c r="Y18" s="318"/>
      <c r="Z18" s="318"/>
      <c r="AA18" s="318"/>
      <c r="AB18" s="318"/>
      <c r="AC18" s="318"/>
      <c r="AD18" s="319"/>
    </row>
    <row r="19" spans="1:33" ht="37.5" customHeight="1" x14ac:dyDescent="0.2">
      <c r="B19" s="76"/>
      <c r="C19" s="291" t="s">
        <v>479</v>
      </c>
      <c r="D19" s="292"/>
      <c r="E19" s="292"/>
      <c r="F19" s="292"/>
      <c r="G19" s="292"/>
      <c r="H19" s="292"/>
      <c r="I19" s="292"/>
      <c r="J19" s="292"/>
      <c r="K19" s="292"/>
      <c r="L19" s="292"/>
      <c r="M19" s="292"/>
      <c r="N19" s="292"/>
      <c r="O19" s="292"/>
      <c r="P19" s="292"/>
      <c r="Q19" s="292"/>
      <c r="R19" s="292"/>
      <c r="S19" s="292"/>
      <c r="T19" s="292"/>
      <c r="U19" s="292"/>
      <c r="V19" s="292"/>
      <c r="W19" s="292"/>
      <c r="X19" s="292"/>
      <c r="Y19" s="292"/>
      <c r="Z19" s="292"/>
      <c r="AA19" s="292"/>
      <c r="AB19" s="292"/>
      <c r="AC19" s="292"/>
      <c r="AD19" s="320"/>
    </row>
    <row r="20" spans="1:33" ht="14.25" x14ac:dyDescent="0.2"/>
    <row r="21" spans="1:33" ht="24" customHeight="1" x14ac:dyDescent="0.2">
      <c r="A21" s="77" t="s">
        <v>21</v>
      </c>
      <c r="B21" s="271" t="s">
        <v>480</v>
      </c>
      <c r="C21" s="271"/>
      <c r="D21" s="271"/>
      <c r="E21" s="271"/>
      <c r="F21" s="271"/>
      <c r="G21" s="271"/>
      <c r="H21" s="271"/>
      <c r="I21" s="271"/>
      <c r="J21" s="271"/>
      <c r="K21" s="271"/>
      <c r="L21" s="271"/>
      <c r="M21" s="271"/>
      <c r="N21" s="271"/>
      <c r="O21" s="271"/>
      <c r="P21" s="271"/>
      <c r="Q21" s="271"/>
      <c r="R21" s="271"/>
      <c r="S21" s="271"/>
      <c r="T21" s="271"/>
      <c r="U21" s="271"/>
      <c r="V21" s="271"/>
      <c r="W21" s="271"/>
      <c r="X21" s="271"/>
      <c r="Y21" s="271"/>
      <c r="Z21" s="271"/>
      <c r="AA21" s="271"/>
      <c r="AB21" s="271"/>
      <c r="AC21" s="271"/>
      <c r="AD21" s="271"/>
      <c r="AG21" s="140" t="s">
        <v>552</v>
      </c>
    </row>
    <row r="22" spans="1:33" ht="15" customHeight="1" x14ac:dyDescent="0.2">
      <c r="C22" s="226" t="s">
        <v>22</v>
      </c>
      <c r="D22" s="226"/>
      <c r="E22" s="226"/>
      <c r="F22" s="226"/>
      <c r="G22" s="226"/>
      <c r="H22" s="226"/>
      <c r="I22" s="226"/>
      <c r="J22" s="226"/>
      <c r="K22" s="226"/>
      <c r="L22" s="226"/>
      <c r="M22" s="226"/>
      <c r="N22" s="226"/>
      <c r="O22" s="226"/>
      <c r="P22" s="226"/>
      <c r="Q22" s="226"/>
      <c r="R22" s="226"/>
      <c r="S22" s="226"/>
      <c r="T22" s="226"/>
      <c r="U22" s="226"/>
      <c r="V22" s="226"/>
      <c r="W22" s="226"/>
      <c r="X22" s="226"/>
      <c r="Y22" s="226"/>
      <c r="Z22" s="226"/>
      <c r="AA22" s="226"/>
      <c r="AB22" s="226"/>
      <c r="AC22" s="226"/>
      <c r="AD22" s="226"/>
    </row>
    <row r="23" spans="1:33" ht="15" customHeight="1" thickBot="1" x14ac:dyDescent="0.25"/>
    <row r="24" spans="1:33" ht="15" customHeight="1" thickBot="1" x14ac:dyDescent="0.25">
      <c r="C24" s="123"/>
      <c r="D24" s="78" t="s">
        <v>23</v>
      </c>
      <c r="I24" s="123"/>
      <c r="J24" s="78" t="s">
        <v>24</v>
      </c>
      <c r="T24" s="123"/>
      <c r="U24" s="78" t="s">
        <v>25</v>
      </c>
    </row>
    <row r="25" spans="1:33" ht="15" customHeight="1" x14ac:dyDescent="0.2"/>
    <row r="26" spans="1:33" ht="15" customHeight="1" x14ac:dyDescent="0.2">
      <c r="B26" s="287" t="str">
        <f>IF(COUNTIF(C24:T24,"X")&gt;1,"Error: Seleccionar sólo un código.","")</f>
        <v/>
      </c>
      <c r="C26" s="287"/>
      <c r="D26" s="287"/>
      <c r="E26" s="287"/>
      <c r="F26" s="287"/>
      <c r="G26" s="287"/>
      <c r="H26" s="287"/>
      <c r="I26" s="287"/>
      <c r="J26" s="287"/>
      <c r="K26" s="287"/>
      <c r="L26" s="287"/>
      <c r="M26" s="287"/>
      <c r="N26" s="287"/>
      <c r="O26" s="287"/>
      <c r="P26" s="287"/>
      <c r="Q26" s="287"/>
      <c r="R26" s="287"/>
      <c r="S26" s="287"/>
      <c r="T26" s="287"/>
      <c r="U26" s="287"/>
      <c r="V26" s="287"/>
      <c r="W26" s="287"/>
      <c r="X26" s="287"/>
      <c r="Y26" s="287"/>
      <c r="Z26" s="287"/>
      <c r="AA26" s="287"/>
      <c r="AB26" s="287"/>
      <c r="AC26" s="287"/>
      <c r="AD26" s="287"/>
    </row>
    <row r="27" spans="1:33" ht="15" customHeight="1" x14ac:dyDescent="0.2"/>
    <row r="28" spans="1:33" ht="36" customHeight="1" x14ac:dyDescent="0.2">
      <c r="A28" s="77" t="s">
        <v>26</v>
      </c>
      <c r="B28" s="271" t="s">
        <v>526</v>
      </c>
      <c r="C28" s="271"/>
      <c r="D28" s="271"/>
      <c r="E28" s="271"/>
      <c r="F28" s="271"/>
      <c r="G28" s="271"/>
      <c r="H28" s="271"/>
      <c r="I28" s="271"/>
      <c r="J28" s="271"/>
      <c r="K28" s="271"/>
      <c r="L28" s="271"/>
      <c r="M28" s="271"/>
      <c r="N28" s="271"/>
      <c r="O28" s="271"/>
      <c r="P28" s="271"/>
      <c r="Q28" s="271"/>
      <c r="R28" s="271"/>
      <c r="S28" s="271"/>
      <c r="T28" s="271"/>
      <c r="U28" s="271"/>
      <c r="V28" s="271"/>
      <c r="W28" s="271"/>
      <c r="X28" s="271"/>
      <c r="Y28" s="271"/>
      <c r="Z28" s="271"/>
      <c r="AA28" s="271"/>
      <c r="AB28" s="271"/>
      <c r="AC28" s="271"/>
      <c r="AD28" s="271"/>
      <c r="AG28" s="140" t="s">
        <v>552</v>
      </c>
    </row>
    <row r="29" spans="1:33" ht="15" customHeight="1" x14ac:dyDescent="0.2">
      <c r="C29" s="226" t="s">
        <v>22</v>
      </c>
      <c r="D29" s="226"/>
      <c r="E29" s="226"/>
      <c r="F29" s="226"/>
      <c r="G29" s="226"/>
      <c r="H29" s="226"/>
      <c r="I29" s="226"/>
      <c r="J29" s="226"/>
      <c r="K29" s="226"/>
      <c r="L29" s="226"/>
      <c r="M29" s="226"/>
      <c r="N29" s="226"/>
      <c r="O29" s="226"/>
      <c r="P29" s="226"/>
      <c r="Q29" s="226"/>
      <c r="R29" s="226"/>
      <c r="S29" s="226"/>
      <c r="T29" s="226"/>
      <c r="U29" s="226"/>
      <c r="V29" s="226"/>
      <c r="W29" s="226"/>
      <c r="X29" s="226"/>
      <c r="Y29" s="226"/>
      <c r="Z29" s="226"/>
      <c r="AA29" s="226"/>
      <c r="AB29" s="226"/>
      <c r="AC29" s="226"/>
      <c r="AD29" s="226"/>
    </row>
    <row r="30" spans="1:33" ht="15" customHeight="1" thickBot="1" x14ac:dyDescent="0.25"/>
    <row r="31" spans="1:33" ht="15" customHeight="1" thickBot="1" x14ac:dyDescent="0.25">
      <c r="C31" s="123"/>
      <c r="D31" s="78" t="s">
        <v>23</v>
      </c>
      <c r="I31" s="123"/>
      <c r="J31" s="78" t="s">
        <v>388</v>
      </c>
      <c r="T31" s="123"/>
      <c r="U31" s="78" t="s">
        <v>389</v>
      </c>
    </row>
    <row r="32" spans="1:33" ht="15" customHeight="1" x14ac:dyDescent="0.2"/>
    <row r="33" spans="1:43" ht="15" customHeight="1" x14ac:dyDescent="0.2">
      <c r="B33" s="287" t="str">
        <f>IF(COUNTIF(C31:T31,"X")&gt;1,"Error: Seleccionar sólo un código.","")</f>
        <v/>
      </c>
      <c r="C33" s="287"/>
      <c r="D33" s="287"/>
      <c r="E33" s="287"/>
      <c r="F33" s="287"/>
      <c r="G33" s="287"/>
      <c r="H33" s="287"/>
      <c r="I33" s="287"/>
      <c r="J33" s="287"/>
      <c r="K33" s="287"/>
      <c r="L33" s="287"/>
      <c r="M33" s="287"/>
      <c r="N33" s="287"/>
      <c r="O33" s="287"/>
      <c r="P33" s="287"/>
      <c r="Q33" s="287"/>
      <c r="R33" s="287"/>
      <c r="S33" s="287"/>
      <c r="T33" s="287"/>
      <c r="U33" s="287"/>
      <c r="V33" s="287"/>
      <c r="W33" s="287"/>
      <c r="X33" s="287"/>
      <c r="Y33" s="287"/>
      <c r="Z33" s="287"/>
      <c r="AA33" s="287"/>
      <c r="AB33" s="287"/>
      <c r="AC33" s="287"/>
      <c r="AD33" s="287"/>
    </row>
    <row r="34" spans="1:43" ht="15" customHeight="1" x14ac:dyDescent="0.2"/>
    <row r="35" spans="1:43" ht="36" customHeight="1" x14ac:dyDescent="0.2">
      <c r="A35" s="77" t="s">
        <v>115</v>
      </c>
      <c r="B35" s="271" t="s">
        <v>528</v>
      </c>
      <c r="C35" s="271"/>
      <c r="D35" s="271"/>
      <c r="E35" s="271"/>
      <c r="F35" s="271"/>
      <c r="G35" s="271"/>
      <c r="H35" s="271"/>
      <c r="I35" s="271"/>
      <c r="J35" s="271"/>
      <c r="K35" s="271"/>
      <c r="L35" s="271"/>
      <c r="M35" s="271"/>
      <c r="N35" s="271"/>
      <c r="O35" s="271"/>
      <c r="P35" s="271"/>
      <c r="Q35" s="271"/>
      <c r="R35" s="271"/>
      <c r="S35" s="271"/>
      <c r="T35" s="271"/>
      <c r="U35" s="271"/>
      <c r="V35" s="271"/>
      <c r="W35" s="271"/>
      <c r="X35" s="271"/>
      <c r="Y35" s="271"/>
      <c r="Z35" s="271"/>
      <c r="AA35" s="271"/>
      <c r="AB35" s="271"/>
      <c r="AC35" s="271"/>
      <c r="AD35" s="271"/>
    </row>
    <row r="36" spans="1:43" ht="24" customHeight="1" x14ac:dyDescent="0.2">
      <c r="C36" s="226" t="s">
        <v>382</v>
      </c>
      <c r="D36" s="226"/>
      <c r="E36" s="226"/>
      <c r="F36" s="226"/>
      <c r="G36" s="226"/>
      <c r="H36" s="226"/>
      <c r="I36" s="226"/>
      <c r="J36" s="226"/>
      <c r="K36" s="226"/>
      <c r="L36" s="226"/>
      <c r="M36" s="226"/>
      <c r="N36" s="226"/>
      <c r="O36" s="226"/>
      <c r="P36" s="226"/>
      <c r="Q36" s="226"/>
      <c r="R36" s="226"/>
      <c r="S36" s="226"/>
      <c r="T36" s="226"/>
      <c r="U36" s="226"/>
      <c r="V36" s="226"/>
      <c r="W36" s="226"/>
      <c r="X36" s="226"/>
      <c r="Y36" s="226"/>
      <c r="Z36" s="226"/>
      <c r="AA36" s="226"/>
      <c r="AB36" s="226"/>
      <c r="AC36" s="226"/>
      <c r="AD36" s="226"/>
    </row>
    <row r="37" spans="1:43" ht="36" customHeight="1" x14ac:dyDescent="0.2">
      <c r="C37" s="226" t="s">
        <v>537</v>
      </c>
      <c r="D37" s="226"/>
      <c r="E37" s="226"/>
      <c r="F37" s="226"/>
      <c r="G37" s="226"/>
      <c r="H37" s="226"/>
      <c r="I37" s="226"/>
      <c r="J37" s="226"/>
      <c r="K37" s="226"/>
      <c r="L37" s="226"/>
      <c r="M37" s="226"/>
      <c r="N37" s="226"/>
      <c r="O37" s="226"/>
      <c r="P37" s="226"/>
      <c r="Q37" s="226"/>
      <c r="R37" s="226"/>
      <c r="S37" s="226"/>
      <c r="T37" s="226"/>
      <c r="U37" s="226"/>
      <c r="V37" s="226"/>
      <c r="W37" s="226"/>
      <c r="X37" s="226"/>
      <c r="Y37" s="226"/>
      <c r="Z37" s="226"/>
      <c r="AA37" s="226"/>
      <c r="AB37" s="226"/>
      <c r="AC37" s="226"/>
      <c r="AD37" s="226"/>
    </row>
    <row r="38" spans="1:43" ht="36" customHeight="1" x14ac:dyDescent="0.2">
      <c r="C38" s="226" t="s">
        <v>538</v>
      </c>
      <c r="D38" s="226"/>
      <c r="E38" s="226"/>
      <c r="F38" s="226"/>
      <c r="G38" s="226"/>
      <c r="H38" s="226"/>
      <c r="I38" s="226"/>
      <c r="J38" s="226"/>
      <c r="K38" s="226"/>
      <c r="L38" s="226"/>
      <c r="M38" s="226"/>
      <c r="N38" s="226"/>
      <c r="O38" s="226"/>
      <c r="P38" s="226"/>
      <c r="Q38" s="226"/>
      <c r="R38" s="226"/>
      <c r="S38" s="226"/>
      <c r="T38" s="226"/>
      <c r="U38" s="226"/>
      <c r="V38" s="226"/>
      <c r="W38" s="226"/>
      <c r="X38" s="226"/>
      <c r="Y38" s="226"/>
      <c r="Z38" s="226"/>
      <c r="AA38" s="226"/>
      <c r="AB38" s="226"/>
      <c r="AC38" s="226"/>
      <c r="AD38" s="226"/>
    </row>
    <row r="39" spans="1:43" ht="36" customHeight="1" x14ac:dyDescent="0.2">
      <c r="C39" s="226" t="s">
        <v>519</v>
      </c>
      <c r="D39" s="226"/>
      <c r="E39" s="226"/>
      <c r="F39" s="226"/>
      <c r="G39" s="226"/>
      <c r="H39" s="226"/>
      <c r="I39" s="226"/>
      <c r="J39" s="226"/>
      <c r="K39" s="226"/>
      <c r="L39" s="226"/>
      <c r="M39" s="226"/>
      <c r="N39" s="226"/>
      <c r="O39" s="226"/>
      <c r="P39" s="226"/>
      <c r="Q39" s="226"/>
      <c r="R39" s="226"/>
      <c r="S39" s="226"/>
      <c r="T39" s="226"/>
      <c r="U39" s="226"/>
      <c r="V39" s="226"/>
      <c r="W39" s="226"/>
      <c r="X39" s="226"/>
      <c r="Y39" s="226"/>
      <c r="Z39" s="226"/>
      <c r="AA39" s="226"/>
      <c r="AB39" s="226"/>
      <c r="AC39" s="226"/>
      <c r="AD39" s="226"/>
      <c r="AG39" s="140" t="s">
        <v>554</v>
      </c>
    </row>
    <row r="40" spans="1:43" ht="48" customHeight="1" x14ac:dyDescent="0.2">
      <c r="C40" s="231" t="s">
        <v>515</v>
      </c>
      <c r="D40" s="231"/>
      <c r="E40" s="231"/>
      <c r="F40" s="231"/>
      <c r="G40" s="231"/>
      <c r="H40" s="231"/>
      <c r="I40" s="231"/>
      <c r="J40" s="231"/>
      <c r="K40" s="231"/>
      <c r="L40" s="231"/>
      <c r="M40" s="231"/>
      <c r="N40" s="231"/>
      <c r="O40" s="231"/>
      <c r="P40" s="231"/>
      <c r="Q40" s="231"/>
      <c r="R40" s="231"/>
      <c r="S40" s="231"/>
      <c r="T40" s="231"/>
      <c r="U40" s="231"/>
      <c r="V40" s="231"/>
      <c r="W40" s="231"/>
      <c r="X40" s="231"/>
      <c r="Y40" s="231"/>
      <c r="Z40" s="231"/>
      <c r="AA40" s="231"/>
      <c r="AB40" s="231"/>
      <c r="AC40" s="231"/>
      <c r="AD40" s="231"/>
      <c r="AG40" s="140">
        <f>COUNTBLANK(J45:AD50)</f>
        <v>126</v>
      </c>
      <c r="AH40" s="140">
        <v>126</v>
      </c>
    </row>
    <row r="41" spans="1:43" ht="24" customHeight="1" x14ac:dyDescent="0.2">
      <c r="C41" s="302" t="s">
        <v>516</v>
      </c>
      <c r="D41" s="302"/>
      <c r="E41" s="302"/>
      <c r="F41" s="302"/>
      <c r="G41" s="302"/>
      <c r="H41" s="302"/>
      <c r="I41" s="302"/>
      <c r="J41" s="302"/>
      <c r="K41" s="302"/>
      <c r="L41" s="302"/>
      <c r="M41" s="302"/>
      <c r="N41" s="302"/>
      <c r="O41" s="302"/>
      <c r="P41" s="302"/>
      <c r="Q41" s="302"/>
      <c r="R41" s="302"/>
      <c r="S41" s="302"/>
      <c r="T41" s="302"/>
      <c r="U41" s="302"/>
      <c r="V41" s="302"/>
      <c r="W41" s="302"/>
      <c r="X41" s="302"/>
      <c r="Y41" s="302"/>
      <c r="Z41" s="302"/>
      <c r="AA41" s="302"/>
      <c r="AB41" s="302"/>
      <c r="AC41" s="302"/>
      <c r="AD41" s="302"/>
    </row>
    <row r="42" spans="1:43" ht="15" customHeight="1" x14ac:dyDescent="0.2"/>
    <row r="43" spans="1:43" ht="36" customHeight="1" x14ac:dyDescent="0.2">
      <c r="C43" s="243" t="s">
        <v>383</v>
      </c>
      <c r="D43" s="243"/>
      <c r="E43" s="243"/>
      <c r="F43" s="243"/>
      <c r="G43" s="243"/>
      <c r="H43" s="243"/>
      <c r="I43" s="243"/>
      <c r="J43" s="248" t="s">
        <v>380</v>
      </c>
      <c r="K43" s="249"/>
      <c r="L43" s="249"/>
      <c r="M43" s="250"/>
      <c r="N43" s="248" t="s">
        <v>520</v>
      </c>
      <c r="O43" s="249"/>
      <c r="P43" s="249"/>
      <c r="Q43" s="250"/>
      <c r="R43" s="248" t="s">
        <v>521</v>
      </c>
      <c r="S43" s="249"/>
      <c r="T43" s="249"/>
      <c r="U43" s="250"/>
      <c r="V43" s="227" t="s">
        <v>518</v>
      </c>
      <c r="W43" s="227"/>
      <c r="X43" s="227"/>
      <c r="Y43" s="227"/>
      <c r="Z43" s="227"/>
      <c r="AA43" s="227"/>
      <c r="AB43" s="227"/>
      <c r="AC43" s="227"/>
      <c r="AD43" s="227"/>
    </row>
    <row r="44" spans="1:43" ht="15" customHeight="1" x14ac:dyDescent="0.2">
      <c r="C44" s="243"/>
      <c r="D44" s="243"/>
      <c r="E44" s="243"/>
      <c r="F44" s="243"/>
      <c r="G44" s="243"/>
      <c r="H44" s="243"/>
      <c r="I44" s="243"/>
      <c r="J44" s="251"/>
      <c r="K44" s="252"/>
      <c r="L44" s="252"/>
      <c r="M44" s="253"/>
      <c r="N44" s="251"/>
      <c r="O44" s="252"/>
      <c r="P44" s="252"/>
      <c r="Q44" s="253"/>
      <c r="R44" s="251"/>
      <c r="S44" s="252"/>
      <c r="T44" s="252"/>
      <c r="U44" s="253"/>
      <c r="V44" s="227" t="s">
        <v>56</v>
      </c>
      <c r="W44" s="227"/>
      <c r="X44" s="227"/>
      <c r="Y44" s="298" t="s">
        <v>57</v>
      </c>
      <c r="Z44" s="298"/>
      <c r="AA44" s="298"/>
      <c r="AB44" s="298" t="s">
        <v>58</v>
      </c>
      <c r="AC44" s="298"/>
      <c r="AD44" s="298"/>
      <c r="AG44" s="140" t="s">
        <v>552</v>
      </c>
      <c r="AI44" s="140" t="s">
        <v>559</v>
      </c>
      <c r="AJ44" s="141" t="s">
        <v>555</v>
      </c>
      <c r="AK44" s="142" t="s">
        <v>556</v>
      </c>
      <c r="AL44" s="142" t="s">
        <v>557</v>
      </c>
      <c r="AM44" s="142" t="s">
        <v>558</v>
      </c>
      <c r="AN44" s="157" t="s">
        <v>553</v>
      </c>
      <c r="AO44" s="156"/>
      <c r="AP44" s="156"/>
    </row>
    <row r="45" spans="1:43" ht="15" customHeight="1" x14ac:dyDescent="0.2">
      <c r="C45" s="79" t="s">
        <v>28</v>
      </c>
      <c r="D45" s="294" t="s">
        <v>384</v>
      </c>
      <c r="E45" s="295"/>
      <c r="F45" s="295"/>
      <c r="G45" s="295"/>
      <c r="H45" s="295"/>
      <c r="I45" s="296"/>
      <c r="J45" s="247"/>
      <c r="K45" s="247"/>
      <c r="L45" s="247"/>
      <c r="M45" s="247"/>
      <c r="N45" s="217"/>
      <c r="O45" s="217"/>
      <c r="P45" s="217"/>
      <c r="Q45" s="217"/>
      <c r="R45" s="217"/>
      <c r="S45" s="217"/>
      <c r="T45" s="217"/>
      <c r="U45" s="217"/>
      <c r="V45" s="217"/>
      <c r="W45" s="217"/>
      <c r="X45" s="217"/>
      <c r="Y45" s="217"/>
      <c r="Z45" s="217"/>
      <c r="AA45" s="217"/>
      <c r="AB45" s="217"/>
      <c r="AC45" s="217"/>
      <c r="AD45" s="217"/>
      <c r="AH45" s="140">
        <f>+COUNTBLANK(N45:AD45)</f>
        <v>17</v>
      </c>
      <c r="AI45" s="140">
        <f>IF($AG$40=126,0,IF(OR(AND(J45="x",AH45=17),AND(J45&lt;&gt;"x",AH45=12)),0,1))</f>
        <v>0</v>
      </c>
      <c r="AJ45" s="141">
        <f>V45</f>
        <v>0</v>
      </c>
      <c r="AK45" s="143">
        <f t="shared" ref="AK45:AK50" si="0">COUNTIF(Y45,"NS")+COUNTIF(AB45,"NS")</f>
        <v>0</v>
      </c>
      <c r="AL45" s="142">
        <f t="shared" ref="AL45:AL50" si="1">+SUM(Y45:AD45)</f>
        <v>0</v>
      </c>
      <c r="AM45" s="142">
        <f>IF($AG$40=126,0,IF(OR(AND(AJ45=0,AK45&gt;0),AND(AJ45="ns",AL45&gt;0),AND(AJ45="ns",AK45=0,AL45=0)),1,IF(OR(AND(AJ45&gt;0,AK45=2),AND(AJ45="ns",AK45=2),AND(AJ45="ns",AL45=0,AK45&gt;0),AJ45=AL45),0,1)))</f>
        <v>0</v>
      </c>
      <c r="AN45" s="157">
        <f>IF($AG$40=126,0,IF(OR(AND(N45=0,R45&gt;0),AND(N45&lt;R45,R45&lt;&gt;"NS")),1,0))</f>
        <v>0</v>
      </c>
      <c r="AO45" s="160"/>
      <c r="AP45" s="158"/>
    </row>
    <row r="46" spans="1:43" ht="15" customHeight="1" x14ac:dyDescent="0.25">
      <c r="C46" s="79" t="s">
        <v>29</v>
      </c>
      <c r="D46" s="294" t="s">
        <v>385</v>
      </c>
      <c r="E46" s="295"/>
      <c r="F46" s="295"/>
      <c r="G46" s="295"/>
      <c r="H46" s="295"/>
      <c r="I46" s="296"/>
      <c r="J46" s="247"/>
      <c r="K46" s="247"/>
      <c r="L46" s="247"/>
      <c r="M46" s="247"/>
      <c r="N46" s="217"/>
      <c r="O46" s="217"/>
      <c r="P46" s="217"/>
      <c r="Q46" s="217"/>
      <c r="R46" s="217"/>
      <c r="S46" s="217"/>
      <c r="T46" s="217"/>
      <c r="U46" s="217"/>
      <c r="V46" s="217"/>
      <c r="W46" s="217"/>
      <c r="X46" s="217"/>
      <c r="Y46" s="217"/>
      <c r="Z46" s="217"/>
      <c r="AA46" s="217"/>
      <c r="AB46" s="217"/>
      <c r="AC46" s="217"/>
      <c r="AD46" s="217"/>
      <c r="AH46" s="140">
        <f t="shared" ref="AH46:AH50" si="2">+COUNTBLANK(N46:AD46)</f>
        <v>17</v>
      </c>
      <c r="AI46" s="140">
        <f t="shared" ref="AI46:AI50" si="3">IF($AG$40=126,0,IF(OR(AND(J46="x",AH46=17),AND(J46&lt;&gt;"x",AH46=12)),0,1))</f>
        <v>0</v>
      </c>
      <c r="AJ46" s="141">
        <f t="shared" ref="AJ46:AJ50" si="4">V46</f>
        <v>0</v>
      </c>
      <c r="AK46" s="143">
        <f>COUNTIF(Y46,"NS")+COUNTIF(AB46,"NS")</f>
        <v>0</v>
      </c>
      <c r="AL46" s="142">
        <f>+SUM(Y46:AD46)</f>
        <v>0</v>
      </c>
      <c r="AM46" s="142">
        <f>IF($AG$40=126,0,IF(OR(AND(AJ46=0,AK46&gt;0),AND(AJ46="ns",AL46&gt;0),AND(AJ46="ns",AK46=0,AL46=0)),1,IF(OR(AND(AJ46&gt;0,AK46=2),AND(AJ46="ns",AK46=2),AND(AJ46="ns",AL46=0,AK46&gt;0),AJ46=AL46),0,1)))</f>
        <v>0</v>
      </c>
      <c r="AN46" s="157">
        <f t="shared" ref="AN46:AN50" si="5">IF($AG$40=126,0,IF(OR(AND(N46=0,R46&gt;0),AND(N46&lt;R46,R46&lt;&gt;"NS")),1,0))</f>
        <v>0</v>
      </c>
      <c r="AO46" s="159"/>
      <c r="AP46" s="158"/>
      <c r="AQ46"/>
    </row>
    <row r="47" spans="1:43" ht="15" customHeight="1" x14ac:dyDescent="0.25">
      <c r="C47" s="79" t="s">
        <v>30</v>
      </c>
      <c r="D47" s="294" t="s">
        <v>386</v>
      </c>
      <c r="E47" s="295"/>
      <c r="F47" s="295"/>
      <c r="G47" s="295"/>
      <c r="H47" s="295"/>
      <c r="I47" s="296"/>
      <c r="J47" s="247"/>
      <c r="K47" s="247"/>
      <c r="L47" s="247"/>
      <c r="M47" s="247"/>
      <c r="N47" s="217"/>
      <c r="O47" s="217"/>
      <c r="P47" s="217"/>
      <c r="Q47" s="217"/>
      <c r="R47" s="217"/>
      <c r="S47" s="217"/>
      <c r="T47" s="217"/>
      <c r="U47" s="217"/>
      <c r="V47" s="217"/>
      <c r="W47" s="217"/>
      <c r="X47" s="217"/>
      <c r="Y47" s="217"/>
      <c r="Z47" s="217"/>
      <c r="AA47" s="217"/>
      <c r="AB47" s="217"/>
      <c r="AC47" s="217"/>
      <c r="AD47" s="217"/>
      <c r="AH47" s="140">
        <f t="shared" si="2"/>
        <v>17</v>
      </c>
      <c r="AI47" s="140">
        <f t="shared" si="3"/>
        <v>0</v>
      </c>
      <c r="AJ47" s="141">
        <f t="shared" si="4"/>
        <v>0</v>
      </c>
      <c r="AK47" s="143">
        <f t="shared" si="0"/>
        <v>0</v>
      </c>
      <c r="AL47" s="142">
        <f t="shared" si="1"/>
        <v>0</v>
      </c>
      <c r="AM47" s="142">
        <f t="shared" ref="AM47:AM50" si="6">IF($AG$40=126,0,IF(OR(AND(AJ47=0,AK47&gt;0),AND(AJ47="ns",AL47&gt;0),AND(AJ47="ns",AK47=0,AL47=0)),1,IF(OR(AND(AJ47&gt;0,AK47=2),AND(AJ47="ns",AK47=2),AND(AJ47="ns",AL47=0,AK47&gt;0),AJ47=AL47),0,1)))</f>
        <v>0</v>
      </c>
      <c r="AN47" s="157">
        <f t="shared" si="5"/>
        <v>0</v>
      </c>
      <c r="AO47" s="159"/>
      <c r="AP47" s="158"/>
      <c r="AQ47"/>
    </row>
    <row r="48" spans="1:43" ht="15" customHeight="1" x14ac:dyDescent="0.25">
      <c r="C48" s="79" t="s">
        <v>31</v>
      </c>
      <c r="D48" s="294" t="s">
        <v>387</v>
      </c>
      <c r="E48" s="295"/>
      <c r="F48" s="295"/>
      <c r="G48" s="295"/>
      <c r="H48" s="295"/>
      <c r="I48" s="296"/>
      <c r="J48" s="247"/>
      <c r="K48" s="247"/>
      <c r="L48" s="247"/>
      <c r="M48" s="247"/>
      <c r="N48" s="217"/>
      <c r="O48" s="217"/>
      <c r="P48" s="217"/>
      <c r="Q48" s="217"/>
      <c r="R48" s="217"/>
      <c r="S48" s="217"/>
      <c r="T48" s="217"/>
      <c r="U48" s="217"/>
      <c r="V48" s="217"/>
      <c r="W48" s="217"/>
      <c r="X48" s="217"/>
      <c r="Y48" s="217"/>
      <c r="Z48" s="217"/>
      <c r="AA48" s="217"/>
      <c r="AB48" s="217"/>
      <c r="AC48" s="217"/>
      <c r="AD48" s="217"/>
      <c r="AH48" s="140">
        <f t="shared" si="2"/>
        <v>17</v>
      </c>
      <c r="AI48" s="140">
        <f t="shared" si="3"/>
        <v>0</v>
      </c>
      <c r="AJ48" s="141">
        <f t="shared" si="4"/>
        <v>0</v>
      </c>
      <c r="AK48" s="143">
        <f t="shared" si="0"/>
        <v>0</v>
      </c>
      <c r="AL48" s="142">
        <f t="shared" si="1"/>
        <v>0</v>
      </c>
      <c r="AM48" s="142">
        <f t="shared" si="6"/>
        <v>0</v>
      </c>
      <c r="AN48" s="157">
        <f t="shared" si="5"/>
        <v>0</v>
      </c>
      <c r="AO48" s="159"/>
      <c r="AP48" s="159"/>
      <c r="AQ48"/>
    </row>
    <row r="49" spans="1:44" ht="15" customHeight="1" x14ac:dyDescent="0.25">
      <c r="C49" s="79" t="s">
        <v>32</v>
      </c>
      <c r="D49" s="294" t="s">
        <v>513</v>
      </c>
      <c r="E49" s="295"/>
      <c r="F49" s="295"/>
      <c r="G49" s="295"/>
      <c r="H49" s="295"/>
      <c r="I49" s="296"/>
      <c r="J49" s="247"/>
      <c r="K49" s="247"/>
      <c r="L49" s="247"/>
      <c r="M49" s="247"/>
      <c r="N49" s="217"/>
      <c r="O49" s="217"/>
      <c r="P49" s="217"/>
      <c r="Q49" s="217"/>
      <c r="R49" s="217"/>
      <c r="S49" s="217"/>
      <c r="T49" s="217"/>
      <c r="U49" s="217"/>
      <c r="V49" s="217"/>
      <c r="W49" s="217"/>
      <c r="X49" s="217"/>
      <c r="Y49" s="217"/>
      <c r="Z49" s="217"/>
      <c r="AA49" s="217"/>
      <c r="AB49" s="217"/>
      <c r="AC49" s="217"/>
      <c r="AD49" s="217"/>
      <c r="AG49" s="141"/>
      <c r="AH49" s="140">
        <f t="shared" si="2"/>
        <v>17</v>
      </c>
      <c r="AI49" s="140">
        <f t="shared" si="3"/>
        <v>0</v>
      </c>
      <c r="AJ49" s="141">
        <f t="shared" si="4"/>
        <v>0</v>
      </c>
      <c r="AK49" s="143">
        <f t="shared" si="0"/>
        <v>0</v>
      </c>
      <c r="AL49" s="142">
        <f t="shared" si="1"/>
        <v>0</v>
      </c>
      <c r="AM49" s="142">
        <f t="shared" si="6"/>
        <v>0</v>
      </c>
      <c r="AN49" s="157">
        <f t="shared" si="5"/>
        <v>0</v>
      </c>
      <c r="AO49"/>
      <c r="AP49"/>
      <c r="AQ49"/>
      <c r="AR49"/>
    </row>
    <row r="50" spans="1:44" ht="15" customHeight="1" x14ac:dyDescent="0.25">
      <c r="C50" s="79" t="s">
        <v>33</v>
      </c>
      <c r="D50" s="294" t="s">
        <v>514</v>
      </c>
      <c r="E50" s="295"/>
      <c r="F50" s="295"/>
      <c r="G50" s="295"/>
      <c r="H50" s="295"/>
      <c r="I50" s="296"/>
      <c r="J50" s="247"/>
      <c r="K50" s="247"/>
      <c r="L50" s="247"/>
      <c r="M50" s="247"/>
      <c r="N50" s="217"/>
      <c r="O50" s="217"/>
      <c r="P50" s="217"/>
      <c r="Q50" s="217"/>
      <c r="R50" s="217"/>
      <c r="S50" s="217"/>
      <c r="T50" s="217"/>
      <c r="U50" s="217"/>
      <c r="V50" s="217"/>
      <c r="W50" s="217"/>
      <c r="X50" s="217"/>
      <c r="Y50" s="217"/>
      <c r="Z50" s="217"/>
      <c r="AA50" s="217"/>
      <c r="AB50" s="217"/>
      <c r="AC50" s="217"/>
      <c r="AD50" s="217"/>
      <c r="AG50" s="144">
        <f>IF($AG$40=126,0,IF(OR(AND(J50="",F53&lt;&gt;""),AND(J50="x",F53="")),0,1))</f>
        <v>0</v>
      </c>
      <c r="AH50" s="140">
        <f t="shared" si="2"/>
        <v>17</v>
      </c>
      <c r="AI50" s="140">
        <f t="shared" si="3"/>
        <v>0</v>
      </c>
      <c r="AJ50" s="141">
        <f t="shared" si="4"/>
        <v>0</v>
      </c>
      <c r="AK50" s="143">
        <f t="shared" si="0"/>
        <v>0</v>
      </c>
      <c r="AL50" s="142">
        <f t="shared" si="1"/>
        <v>0</v>
      </c>
      <c r="AM50" s="142">
        <f t="shared" si="6"/>
        <v>0</v>
      </c>
      <c r="AN50" s="157">
        <f t="shared" si="5"/>
        <v>0</v>
      </c>
      <c r="AO50"/>
      <c r="AP50"/>
      <c r="AQ50"/>
      <c r="AR50"/>
    </row>
    <row r="51" spans="1:44" ht="15" customHeight="1" x14ac:dyDescent="0.25">
      <c r="C51" s="80"/>
      <c r="D51" s="80"/>
      <c r="E51" s="80"/>
      <c r="F51" s="80"/>
      <c r="G51" s="80"/>
      <c r="H51" s="80"/>
      <c r="I51" s="80"/>
      <c r="J51" s="80"/>
      <c r="K51" s="81"/>
      <c r="L51" s="82"/>
      <c r="M51" s="81" t="s">
        <v>55</v>
      </c>
      <c r="N51" s="227">
        <f>IF(AND(SUM(N45:Q50)=0,COUNTIF(N45:Q50,"NS")&gt;0),"NS",SUM(N45:Q50))</f>
        <v>0</v>
      </c>
      <c r="O51" s="227"/>
      <c r="P51" s="227"/>
      <c r="Q51" s="227"/>
      <c r="R51" s="227">
        <f t="shared" ref="R51" si="7">IF(AND(SUM(R45:U50)=0,COUNTIF(R45:U50,"NS")&gt;0),"NS",SUM(R45:U50))</f>
        <v>0</v>
      </c>
      <c r="S51" s="227"/>
      <c r="T51" s="227"/>
      <c r="U51" s="227"/>
      <c r="V51" s="227">
        <f>IF(AND(SUM(V45:X50)=0,COUNTIF(V45:X50,"NS")&gt;0),"NS",SUM(V45:X50))</f>
        <v>0</v>
      </c>
      <c r="W51" s="227"/>
      <c r="X51" s="227"/>
      <c r="Y51" s="227">
        <f>IF(AND(SUM(Y45:AA50)=0,COUNTIF(Y45:AA50,"NS")&gt;0),"NS",SUM(Y45:AA50))</f>
        <v>0</v>
      </c>
      <c r="Z51" s="227"/>
      <c r="AA51" s="227"/>
      <c r="AB51" s="227">
        <f>IF(AND(SUM(AB45:AD50)=0,COUNTIF(AB45:AD50,"NS")&gt;0),"NS",SUM(AB45:AD50))</f>
        <v>0</v>
      </c>
      <c r="AC51" s="227"/>
      <c r="AD51" s="227"/>
      <c r="AI51" s="145">
        <f>+SUM(AI45:AI50)</f>
        <v>0</v>
      </c>
      <c r="AM51" s="145">
        <f>+SUM(AM45:AM50)</f>
        <v>0</v>
      </c>
      <c r="AN51" s="145">
        <f>+SUM(AN45:AN50)</f>
        <v>0</v>
      </c>
      <c r="AO51"/>
      <c r="AP51"/>
      <c r="AQ51"/>
      <c r="AR51"/>
    </row>
    <row r="52" spans="1:44" ht="15" customHeight="1" x14ac:dyDescent="0.2"/>
    <row r="53" spans="1:44" ht="45" customHeight="1" x14ac:dyDescent="0.2">
      <c r="C53" s="303" t="s">
        <v>517</v>
      </c>
      <c r="D53" s="304"/>
      <c r="E53" s="304"/>
      <c r="F53" s="223"/>
      <c r="G53" s="223"/>
      <c r="H53" s="223"/>
      <c r="I53" s="223"/>
      <c r="J53" s="223"/>
      <c r="K53" s="223"/>
      <c r="L53" s="223"/>
      <c r="M53" s="223"/>
      <c r="N53" s="223"/>
      <c r="O53" s="223"/>
      <c r="P53" s="223"/>
      <c r="Q53" s="223"/>
      <c r="R53" s="223"/>
      <c r="S53" s="223"/>
      <c r="T53" s="223"/>
      <c r="U53" s="223"/>
      <c r="V53" s="223"/>
      <c r="W53" s="223"/>
      <c r="X53" s="223"/>
      <c r="Y53" s="223"/>
      <c r="Z53" s="223"/>
      <c r="AA53" s="223"/>
      <c r="AB53" s="223"/>
      <c r="AC53" s="223"/>
      <c r="AD53" s="223"/>
    </row>
    <row r="54" spans="1:44" ht="15" customHeight="1" x14ac:dyDescent="0.2">
      <c r="B54" s="242" t="str">
        <f>IF(AG50=0,"","Error: Debe especificar el otro.")</f>
        <v/>
      </c>
      <c r="C54" s="242"/>
      <c r="D54" s="242"/>
      <c r="E54" s="242"/>
      <c r="F54" s="242"/>
      <c r="G54" s="242"/>
      <c r="H54" s="242"/>
      <c r="I54" s="242"/>
      <c r="J54" s="242"/>
      <c r="K54" s="242"/>
      <c r="L54" s="242"/>
      <c r="M54" s="242"/>
      <c r="N54" s="242"/>
      <c r="O54" s="242"/>
      <c r="P54" s="242"/>
      <c r="Q54" s="242"/>
      <c r="R54" s="242"/>
      <c r="S54" s="242"/>
      <c r="T54" s="242"/>
      <c r="U54" s="242"/>
      <c r="V54" s="242"/>
      <c r="W54" s="242"/>
      <c r="X54" s="242"/>
      <c r="Y54" s="242"/>
      <c r="Z54" s="242"/>
      <c r="AA54" s="242"/>
      <c r="AB54" s="242"/>
      <c r="AC54" s="242"/>
      <c r="AD54" s="242"/>
    </row>
    <row r="55" spans="1:44" ht="24" customHeight="1" x14ac:dyDescent="0.2">
      <c r="C55" s="314" t="s">
        <v>360</v>
      </c>
      <c r="D55" s="314"/>
      <c r="E55" s="314"/>
      <c r="F55" s="314"/>
      <c r="G55" s="314"/>
      <c r="H55" s="314"/>
      <c r="I55" s="314"/>
      <c r="J55" s="314"/>
      <c r="K55" s="314"/>
      <c r="L55" s="314"/>
      <c r="M55" s="314"/>
      <c r="N55" s="314"/>
      <c r="O55" s="314"/>
      <c r="P55" s="314"/>
      <c r="Q55" s="314"/>
      <c r="R55" s="314"/>
      <c r="S55" s="314"/>
      <c r="T55" s="314"/>
      <c r="U55" s="314"/>
      <c r="V55" s="314"/>
      <c r="W55" s="314"/>
      <c r="X55" s="314"/>
      <c r="Y55" s="314"/>
      <c r="Z55" s="314"/>
      <c r="AA55" s="314"/>
      <c r="AB55" s="314"/>
      <c r="AC55" s="314"/>
      <c r="AD55" s="314"/>
    </row>
    <row r="56" spans="1:44" ht="60" customHeight="1" x14ac:dyDescent="0.2">
      <c r="C56" s="346"/>
      <c r="D56" s="346"/>
      <c r="E56" s="346"/>
      <c r="F56" s="346"/>
      <c r="G56" s="346"/>
      <c r="H56" s="346"/>
      <c r="I56" s="346"/>
      <c r="J56" s="346"/>
      <c r="K56" s="346"/>
      <c r="L56" s="346"/>
      <c r="M56" s="346"/>
      <c r="N56" s="346"/>
      <c r="O56" s="346"/>
      <c r="P56" s="346"/>
      <c r="Q56" s="346"/>
      <c r="R56" s="346"/>
      <c r="S56" s="346"/>
      <c r="T56" s="346"/>
      <c r="U56" s="346"/>
      <c r="V56" s="346"/>
      <c r="W56" s="346"/>
      <c r="X56" s="346"/>
      <c r="Y56" s="346"/>
      <c r="Z56" s="346"/>
      <c r="AA56" s="346"/>
      <c r="AB56" s="346"/>
      <c r="AC56" s="346"/>
      <c r="AD56" s="346"/>
    </row>
    <row r="57" spans="1:44" ht="15" customHeight="1" x14ac:dyDescent="0.2">
      <c r="B57" s="238" t="str">
        <f>IF(AI51=0,"","Error: Debe completar toda la información requerida.")</f>
        <v/>
      </c>
      <c r="C57" s="238"/>
      <c r="D57" s="238"/>
      <c r="E57" s="238"/>
      <c r="F57" s="238"/>
      <c r="G57" s="238"/>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row>
    <row r="58" spans="1:44" ht="15" customHeight="1" x14ac:dyDescent="0.2">
      <c r="B58" s="211" t="str">
        <f>IF(AM51=0,"","Error: Verificar sumas por fila.")</f>
        <v/>
      </c>
      <c r="C58" s="211"/>
      <c r="D58" s="211"/>
      <c r="E58" s="211"/>
      <c r="F58" s="211"/>
      <c r="G58" s="211"/>
      <c r="H58" s="211"/>
      <c r="I58" s="211"/>
      <c r="J58" s="211"/>
      <c r="K58" s="211"/>
      <c r="L58" s="211"/>
      <c r="M58" s="211"/>
      <c r="N58" s="211"/>
      <c r="O58" s="211"/>
      <c r="P58" s="211"/>
      <c r="Q58" s="211"/>
      <c r="R58" s="211"/>
      <c r="S58" s="211"/>
      <c r="T58" s="211"/>
      <c r="U58" s="211"/>
      <c r="V58" s="211"/>
      <c r="W58" s="211"/>
      <c r="X58" s="211"/>
      <c r="Y58" s="211"/>
      <c r="Z58" s="211"/>
      <c r="AA58" s="211"/>
      <c r="AB58" s="211"/>
      <c r="AC58" s="211"/>
      <c r="AD58" s="211"/>
    </row>
    <row r="59" spans="1:44" ht="15" customHeight="1" x14ac:dyDescent="0.25">
      <c r="A59" s="213" t="str">
        <f>IF(AN51=0,"","Error: El total de acciones impartidas y concluidas debe ser igual o menor al total de acciones de capacitación impartidas por fila.")</f>
        <v/>
      </c>
      <c r="B59" s="213"/>
      <c r="C59" s="213"/>
      <c r="D59" s="213"/>
      <c r="E59" s="213"/>
      <c r="F59" s="213"/>
      <c r="G59" s="213"/>
      <c r="H59" s="213"/>
      <c r="I59" s="213"/>
      <c r="J59" s="213"/>
      <c r="K59" s="213"/>
      <c r="L59" s="213"/>
      <c r="M59" s="213"/>
      <c r="N59" s="213"/>
      <c r="O59" s="213"/>
      <c r="P59" s="213"/>
      <c r="Q59" s="213"/>
      <c r="R59" s="213"/>
      <c r="S59" s="213"/>
      <c r="T59" s="213"/>
      <c r="U59" s="213"/>
      <c r="V59" s="213"/>
      <c r="W59" s="213"/>
      <c r="X59" s="213"/>
      <c r="Y59" s="213"/>
      <c r="Z59" s="213"/>
      <c r="AA59" s="213"/>
      <c r="AB59" s="213"/>
      <c r="AC59" s="213"/>
      <c r="AD59" s="213"/>
      <c r="AE59" s="213"/>
    </row>
    <row r="60" spans="1:44" ht="36" customHeight="1" x14ac:dyDescent="0.2">
      <c r="A60" s="77" t="s">
        <v>134</v>
      </c>
      <c r="B60" s="271" t="s">
        <v>522</v>
      </c>
      <c r="C60" s="271"/>
      <c r="D60" s="271"/>
      <c r="E60" s="271"/>
      <c r="F60" s="271"/>
      <c r="G60" s="271"/>
      <c r="H60" s="271"/>
      <c r="I60" s="271"/>
      <c r="J60" s="271"/>
      <c r="K60" s="271"/>
      <c r="L60" s="271"/>
      <c r="M60" s="271"/>
      <c r="N60" s="271"/>
      <c r="O60" s="271"/>
      <c r="P60" s="271"/>
      <c r="Q60" s="271"/>
      <c r="R60" s="271"/>
      <c r="S60" s="271"/>
      <c r="T60" s="271"/>
      <c r="U60" s="271"/>
      <c r="V60" s="271"/>
      <c r="W60" s="271"/>
      <c r="X60" s="271"/>
      <c r="Y60" s="271"/>
      <c r="Z60" s="271"/>
      <c r="AA60" s="271"/>
      <c r="AB60" s="271"/>
      <c r="AC60" s="271"/>
      <c r="AD60" s="271"/>
    </row>
    <row r="61" spans="1:44" ht="24" customHeight="1" x14ac:dyDescent="0.2">
      <c r="A61" s="77"/>
      <c r="B61" s="83"/>
      <c r="C61" s="226" t="s">
        <v>381</v>
      </c>
      <c r="D61" s="226"/>
      <c r="E61" s="226"/>
      <c r="F61" s="226"/>
      <c r="G61" s="226"/>
      <c r="H61" s="226"/>
      <c r="I61" s="226"/>
      <c r="J61" s="226"/>
      <c r="K61" s="226"/>
      <c r="L61" s="226"/>
      <c r="M61" s="226"/>
      <c r="N61" s="226"/>
      <c r="O61" s="226"/>
      <c r="P61" s="226"/>
      <c r="Q61" s="226"/>
      <c r="R61" s="226"/>
      <c r="S61" s="226"/>
      <c r="T61" s="226"/>
      <c r="U61" s="226"/>
      <c r="V61" s="226"/>
      <c r="W61" s="226"/>
      <c r="X61" s="226"/>
      <c r="Y61" s="226"/>
      <c r="Z61" s="226"/>
      <c r="AA61" s="226"/>
      <c r="AB61" s="226"/>
      <c r="AC61" s="226"/>
      <c r="AD61" s="226"/>
    </row>
    <row r="62" spans="1:44" ht="36" customHeight="1" x14ac:dyDescent="0.2">
      <c r="A62" s="77"/>
      <c r="B62" s="83"/>
      <c r="C62" s="226" t="s">
        <v>539</v>
      </c>
      <c r="D62" s="226"/>
      <c r="E62" s="226"/>
      <c r="F62" s="226"/>
      <c r="G62" s="226"/>
      <c r="H62" s="226"/>
      <c r="I62" s="226"/>
      <c r="J62" s="226"/>
      <c r="K62" s="226"/>
      <c r="L62" s="226"/>
      <c r="M62" s="226"/>
      <c r="N62" s="226"/>
      <c r="O62" s="226"/>
      <c r="P62" s="226"/>
      <c r="Q62" s="226"/>
      <c r="R62" s="226"/>
      <c r="S62" s="226"/>
      <c r="T62" s="226"/>
      <c r="U62" s="226"/>
      <c r="V62" s="226"/>
      <c r="W62" s="226"/>
      <c r="X62" s="226"/>
      <c r="Y62" s="226"/>
      <c r="Z62" s="226"/>
      <c r="AA62" s="226"/>
      <c r="AB62" s="226"/>
      <c r="AC62" s="226"/>
      <c r="AD62" s="226"/>
    </row>
    <row r="63" spans="1:44" ht="36" customHeight="1" x14ac:dyDescent="0.2">
      <c r="A63" s="77"/>
      <c r="B63" s="83"/>
      <c r="C63" s="226" t="s">
        <v>540</v>
      </c>
      <c r="D63" s="226"/>
      <c r="E63" s="226"/>
      <c r="F63" s="226"/>
      <c r="G63" s="226"/>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row>
    <row r="64" spans="1:44" ht="24" customHeight="1" x14ac:dyDescent="0.2">
      <c r="A64" s="77"/>
      <c r="B64" s="83"/>
      <c r="C64" s="231" t="s">
        <v>524</v>
      </c>
      <c r="D64" s="231"/>
      <c r="E64" s="231"/>
      <c r="F64" s="231"/>
      <c r="G64" s="231"/>
      <c r="H64" s="231"/>
      <c r="I64" s="231"/>
      <c r="J64" s="231"/>
      <c r="K64" s="231"/>
      <c r="L64" s="231"/>
      <c r="M64" s="231"/>
      <c r="N64" s="231"/>
      <c r="O64" s="231"/>
      <c r="P64" s="231"/>
      <c r="Q64" s="231"/>
      <c r="R64" s="231"/>
      <c r="S64" s="231"/>
      <c r="T64" s="231"/>
      <c r="U64" s="231"/>
      <c r="V64" s="231"/>
      <c r="W64" s="231"/>
      <c r="X64" s="231"/>
      <c r="Y64" s="231"/>
      <c r="Z64" s="231"/>
      <c r="AA64" s="231"/>
      <c r="AB64" s="231"/>
      <c r="AC64" s="231"/>
      <c r="AD64" s="231"/>
    </row>
    <row r="65" spans="1:50" ht="24" customHeight="1" x14ac:dyDescent="0.2">
      <c r="A65" s="77"/>
      <c r="B65" s="83"/>
      <c r="C65" s="226" t="s">
        <v>531</v>
      </c>
      <c r="D65" s="226"/>
      <c r="E65" s="226"/>
      <c r="F65" s="226"/>
      <c r="G65" s="226"/>
      <c r="H65" s="226"/>
      <c r="I65" s="226"/>
      <c r="J65" s="226"/>
      <c r="K65" s="226"/>
      <c r="L65" s="226"/>
      <c r="M65" s="226"/>
      <c r="N65" s="226"/>
      <c r="O65" s="226"/>
      <c r="P65" s="226"/>
      <c r="Q65" s="226"/>
      <c r="R65" s="226"/>
      <c r="S65" s="226"/>
      <c r="T65" s="226"/>
      <c r="U65" s="226"/>
      <c r="V65" s="226"/>
      <c r="W65" s="226"/>
      <c r="X65" s="226"/>
      <c r="Y65" s="226"/>
      <c r="Z65" s="226"/>
      <c r="AA65" s="226"/>
      <c r="AB65" s="226"/>
      <c r="AC65" s="226"/>
      <c r="AD65" s="226"/>
    </row>
    <row r="66" spans="1:50" ht="24" customHeight="1" x14ac:dyDescent="0.2">
      <c r="A66" s="77"/>
      <c r="B66" s="83"/>
      <c r="C66" s="226" t="s">
        <v>530</v>
      </c>
      <c r="D66" s="226"/>
      <c r="E66" s="226"/>
      <c r="F66" s="226"/>
      <c r="G66" s="226"/>
      <c r="H66" s="226"/>
      <c r="I66" s="226"/>
      <c r="J66" s="226"/>
      <c r="K66" s="226"/>
      <c r="L66" s="226"/>
      <c r="M66" s="226"/>
      <c r="N66" s="226"/>
      <c r="O66" s="226"/>
      <c r="P66" s="226"/>
      <c r="Q66" s="226"/>
      <c r="R66" s="226"/>
      <c r="S66" s="226"/>
      <c r="T66" s="226"/>
      <c r="U66" s="226"/>
      <c r="V66" s="226"/>
      <c r="W66" s="226"/>
      <c r="X66" s="226"/>
      <c r="Y66" s="226"/>
      <c r="Z66" s="226"/>
      <c r="AA66" s="226"/>
      <c r="AB66" s="226"/>
      <c r="AC66" s="226"/>
      <c r="AD66" s="226"/>
      <c r="AG66" s="140" t="s">
        <v>554</v>
      </c>
    </row>
    <row r="67" spans="1:50" ht="36" customHeight="1" x14ac:dyDescent="0.2">
      <c r="A67" s="77"/>
      <c r="B67" s="83"/>
      <c r="C67" s="226" t="s">
        <v>523</v>
      </c>
      <c r="D67" s="226"/>
      <c r="E67" s="226"/>
      <c r="F67" s="226"/>
      <c r="G67" s="226"/>
      <c r="H67" s="226"/>
      <c r="I67" s="226"/>
      <c r="J67" s="226"/>
      <c r="K67" s="226"/>
      <c r="L67" s="226"/>
      <c r="M67" s="226"/>
      <c r="N67" s="226"/>
      <c r="O67" s="226"/>
      <c r="P67" s="226"/>
      <c r="Q67" s="226"/>
      <c r="R67" s="226"/>
      <c r="S67" s="226"/>
      <c r="T67" s="226"/>
      <c r="U67" s="226"/>
      <c r="V67" s="226"/>
      <c r="W67" s="226"/>
      <c r="X67" s="226"/>
      <c r="Y67" s="226"/>
      <c r="Z67" s="226"/>
      <c r="AA67" s="226"/>
      <c r="AB67" s="226"/>
      <c r="AC67" s="226"/>
      <c r="AD67" s="226"/>
      <c r="AG67" s="140">
        <f>COUNTBLANK(J73:AD86)</f>
        <v>294</v>
      </c>
      <c r="AH67" s="140">
        <v>294</v>
      </c>
    </row>
    <row r="68" spans="1:50" ht="24" customHeight="1" x14ac:dyDescent="0.2">
      <c r="C68" s="337" t="s">
        <v>525</v>
      </c>
      <c r="D68" s="337"/>
      <c r="E68" s="337"/>
      <c r="F68" s="337"/>
      <c r="G68" s="337"/>
      <c r="H68" s="337"/>
      <c r="I68" s="337"/>
      <c r="J68" s="337"/>
      <c r="K68" s="337"/>
      <c r="L68" s="337"/>
      <c r="M68" s="337"/>
      <c r="N68" s="337"/>
      <c r="O68" s="337"/>
      <c r="P68" s="337"/>
      <c r="Q68" s="337"/>
      <c r="R68" s="337"/>
      <c r="S68" s="337"/>
      <c r="T68" s="337"/>
      <c r="U68" s="337"/>
      <c r="V68" s="337"/>
      <c r="W68" s="337"/>
      <c r="X68" s="337"/>
      <c r="Y68" s="337"/>
      <c r="Z68" s="337"/>
      <c r="AA68" s="337"/>
      <c r="AB68" s="337"/>
      <c r="AC68" s="337"/>
      <c r="AD68" s="337"/>
    </row>
    <row r="69" spans="1:50" ht="24" customHeight="1" x14ac:dyDescent="0.2">
      <c r="C69" s="226" t="s">
        <v>390</v>
      </c>
      <c r="D69" s="226"/>
      <c r="E69" s="226"/>
      <c r="F69" s="226"/>
      <c r="G69" s="226"/>
      <c r="H69" s="226"/>
      <c r="I69" s="226"/>
      <c r="J69" s="226"/>
      <c r="K69" s="226"/>
      <c r="L69" s="226"/>
      <c r="M69" s="226"/>
      <c r="N69" s="226"/>
      <c r="O69" s="226"/>
      <c r="P69" s="226"/>
      <c r="Q69" s="226"/>
      <c r="R69" s="226"/>
      <c r="S69" s="226"/>
      <c r="T69" s="226"/>
      <c r="U69" s="226"/>
      <c r="V69" s="226"/>
      <c r="W69" s="226"/>
      <c r="X69" s="226"/>
      <c r="Y69" s="226"/>
      <c r="Z69" s="226"/>
      <c r="AA69" s="226"/>
      <c r="AB69" s="226"/>
      <c r="AC69" s="226"/>
      <c r="AD69" s="226"/>
    </row>
    <row r="70" spans="1:50" ht="14.25" x14ac:dyDescent="0.2"/>
    <row r="71" spans="1:50" ht="36" customHeight="1" x14ac:dyDescent="0.2">
      <c r="C71" s="243" t="s">
        <v>27</v>
      </c>
      <c r="D71" s="243"/>
      <c r="E71" s="243"/>
      <c r="F71" s="243"/>
      <c r="G71" s="243"/>
      <c r="H71" s="243"/>
      <c r="I71" s="243"/>
      <c r="J71" s="248" t="s">
        <v>380</v>
      </c>
      <c r="K71" s="249"/>
      <c r="L71" s="249"/>
      <c r="M71" s="250"/>
      <c r="N71" s="248" t="s">
        <v>520</v>
      </c>
      <c r="O71" s="249"/>
      <c r="P71" s="249"/>
      <c r="Q71" s="250"/>
      <c r="R71" s="248" t="s">
        <v>521</v>
      </c>
      <c r="S71" s="249"/>
      <c r="T71" s="249"/>
      <c r="U71" s="250"/>
      <c r="V71" s="227" t="s">
        <v>518</v>
      </c>
      <c r="W71" s="227"/>
      <c r="X71" s="227"/>
      <c r="Y71" s="227"/>
      <c r="Z71" s="227"/>
      <c r="AA71" s="227"/>
      <c r="AB71" s="227"/>
      <c r="AC71" s="227"/>
      <c r="AD71" s="227"/>
    </row>
    <row r="72" spans="1:50" ht="15" customHeight="1" x14ac:dyDescent="0.25">
      <c r="C72" s="243"/>
      <c r="D72" s="243"/>
      <c r="E72" s="243"/>
      <c r="F72" s="243"/>
      <c r="G72" s="243"/>
      <c r="H72" s="243"/>
      <c r="I72" s="243"/>
      <c r="J72" s="251"/>
      <c r="K72" s="252"/>
      <c r="L72" s="252"/>
      <c r="M72" s="253"/>
      <c r="N72" s="251"/>
      <c r="O72" s="252"/>
      <c r="P72" s="252"/>
      <c r="Q72" s="253"/>
      <c r="R72" s="251"/>
      <c r="S72" s="252"/>
      <c r="T72" s="252"/>
      <c r="U72" s="253"/>
      <c r="V72" s="227" t="s">
        <v>56</v>
      </c>
      <c r="W72" s="227"/>
      <c r="X72" s="227"/>
      <c r="Y72" s="298" t="s">
        <v>57</v>
      </c>
      <c r="Z72" s="298"/>
      <c r="AA72" s="298"/>
      <c r="AB72" s="298" t="s">
        <v>58</v>
      </c>
      <c r="AC72" s="298"/>
      <c r="AD72" s="298"/>
      <c r="AG72" s="140" t="s">
        <v>552</v>
      </c>
      <c r="AI72" s="140" t="s">
        <v>559</v>
      </c>
      <c r="AJ72" s="141" t="s">
        <v>555</v>
      </c>
      <c r="AK72" s="142" t="s">
        <v>556</v>
      </c>
      <c r="AL72" s="142" t="s">
        <v>557</v>
      </c>
      <c r="AM72" s="142" t="s">
        <v>558</v>
      </c>
      <c r="AN72" s="157" t="s">
        <v>553</v>
      </c>
      <c r="AO72"/>
      <c r="AP72"/>
      <c r="AQ72"/>
      <c r="AR72"/>
      <c r="AU72" s="141" t="s">
        <v>595</v>
      </c>
      <c r="AV72" s="142" t="s">
        <v>556</v>
      </c>
      <c r="AW72" s="142" t="s">
        <v>557</v>
      </c>
      <c r="AX72" s="142" t="s">
        <v>558</v>
      </c>
    </row>
    <row r="73" spans="1:50" ht="36" customHeight="1" x14ac:dyDescent="0.25">
      <c r="C73" s="84" t="s">
        <v>28</v>
      </c>
      <c r="D73" s="233" t="s">
        <v>42</v>
      </c>
      <c r="E73" s="233"/>
      <c r="F73" s="233"/>
      <c r="G73" s="233"/>
      <c r="H73" s="233"/>
      <c r="I73" s="233"/>
      <c r="J73" s="234"/>
      <c r="K73" s="234"/>
      <c r="L73" s="234"/>
      <c r="M73" s="234"/>
      <c r="N73" s="235"/>
      <c r="O73" s="235"/>
      <c r="P73" s="235"/>
      <c r="Q73" s="235"/>
      <c r="R73" s="235"/>
      <c r="S73" s="235"/>
      <c r="T73" s="235"/>
      <c r="U73" s="235"/>
      <c r="V73" s="244"/>
      <c r="W73" s="245"/>
      <c r="X73" s="246"/>
      <c r="Y73" s="244"/>
      <c r="Z73" s="245"/>
      <c r="AA73" s="246"/>
      <c r="AB73" s="244"/>
      <c r="AC73" s="245"/>
      <c r="AD73" s="246"/>
      <c r="AH73" s="140">
        <f>+COUNTBLANK(N73:AD73)</f>
        <v>17</v>
      </c>
      <c r="AI73" s="140">
        <f>IF($AG$67=294,0,IF(OR(AND(J73="x",AH73=17),AND(J73&lt;&gt;"x",AH73=12)),0,1))</f>
        <v>0</v>
      </c>
      <c r="AJ73" s="141">
        <f>V73</f>
        <v>0</v>
      </c>
      <c r="AK73" s="143">
        <f>COUNTIF(Y73,"NS")+COUNTIF(AB73,"NS")</f>
        <v>0</v>
      </c>
      <c r="AL73" s="142">
        <f>+SUM(Y73:AD73)</f>
        <v>0</v>
      </c>
      <c r="AM73" s="142">
        <f t="shared" ref="AM73:AM86" si="8">IF($AG$67=294,0,IF(OR(AND(AJ73=0,AK73&gt;0),AND(AJ73="ns",AL73&gt;0),AND(AJ73="ns",AK73=0,AL73=0)),1,IF(OR(AND(AJ73&gt;0,AK73=2),AND(AJ73="ns",AK73=2),AND(AJ73="ns",AL73=0,AK73&gt;0),AJ73=AL73),0,1)))</f>
        <v>0</v>
      </c>
      <c r="AN73" s="157">
        <f>IF($AG$67=294,0,IF(OR(AND(N73=0,R73&gt;0),AND(N73&lt;R73,R73&lt;&gt;"NS")),1,0))</f>
        <v>0</v>
      </c>
      <c r="AO73"/>
      <c r="AP73"/>
      <c r="AQ73"/>
      <c r="AR73"/>
      <c r="AT73" s="140" t="s">
        <v>597</v>
      </c>
      <c r="AU73" s="140">
        <f>N51</f>
        <v>0</v>
      </c>
      <c r="AV73" s="143">
        <f>COUNTIF(N73:Q86,"NS")</f>
        <v>0</v>
      </c>
      <c r="AW73" s="143">
        <f>+SUM(N73:Q86)</f>
        <v>0</v>
      </c>
      <c r="AX73" s="146">
        <f>IF($AG$67=294,0,IF(OR(AND(AU73=0,AV73&gt;0),AND(AU73="NS",AW73&gt;0),AND(AU73="NS",AW73=0,AV73=0)),1,IF(OR(AND(AV73&gt;=2,AW73&gt;=AU73),AND(AU73="NS",AW73=0,AV73&gt;0),AU73&lt;=AW73),0,1)))</f>
        <v>0</v>
      </c>
    </row>
    <row r="74" spans="1:50" ht="24" customHeight="1" x14ac:dyDescent="0.25">
      <c r="C74" s="85" t="s">
        <v>29</v>
      </c>
      <c r="D74" s="233" t="s">
        <v>43</v>
      </c>
      <c r="E74" s="233"/>
      <c r="F74" s="233"/>
      <c r="G74" s="233"/>
      <c r="H74" s="233"/>
      <c r="I74" s="233"/>
      <c r="J74" s="234"/>
      <c r="K74" s="234"/>
      <c r="L74" s="234"/>
      <c r="M74" s="234"/>
      <c r="N74" s="235"/>
      <c r="O74" s="235"/>
      <c r="P74" s="235"/>
      <c r="Q74" s="235"/>
      <c r="R74" s="235"/>
      <c r="S74" s="235"/>
      <c r="T74" s="235"/>
      <c r="U74" s="235"/>
      <c r="V74" s="244"/>
      <c r="W74" s="245"/>
      <c r="X74" s="246"/>
      <c r="Y74" s="244"/>
      <c r="Z74" s="245"/>
      <c r="AA74" s="246"/>
      <c r="AB74" s="244"/>
      <c r="AC74" s="245"/>
      <c r="AD74" s="246"/>
      <c r="AH74" s="140">
        <f>+COUNTBLANK(N74:AD74)</f>
        <v>17</v>
      </c>
      <c r="AI74" s="140">
        <f t="shared" ref="AI74:AI86" si="9">IF($AG$67=294,0,IF(OR(AND(J74="x",AH74=17),AND(J74&lt;&gt;"x",AH74=12)),0,1))</f>
        <v>0</v>
      </c>
      <c r="AJ74" s="141">
        <f>V74</f>
        <v>0</v>
      </c>
      <c r="AK74" s="143">
        <f>COUNTIF(Y74,"NS")+COUNTIF(AB74,"NS")</f>
        <v>0</v>
      </c>
      <c r="AL74" s="142">
        <f>+SUM(Y74:AD74)</f>
        <v>0</v>
      </c>
      <c r="AM74" s="142">
        <f>IF($AG$67=294,0,IF(OR(AND(AJ74=0,AK74&gt;0),AND(AJ74="ns",AL74&gt;0),AND(AJ74="ns",AK74=0,AL74=0)),1,IF(OR(AND(AJ74&gt;0,AK74=2),AND(AJ74="ns",AK74=2),AND(AJ74="ns",AL74=0,AK74&gt;0),AJ74=AL74),0,1)))</f>
        <v>0</v>
      </c>
      <c r="AN74" s="157">
        <f t="shared" ref="AN74:AN86" si="10">IF($AG$67=294,0,IF(OR(AND(N74=0,R74&gt;0),AND(N74&lt;R74,R74&lt;&gt;"NS")),1,0))</f>
        <v>0</v>
      </c>
      <c r="AO74"/>
      <c r="AP74"/>
      <c r="AQ74"/>
      <c r="AR74"/>
      <c r="AT74" s="140" t="s">
        <v>596</v>
      </c>
      <c r="AU74" s="140">
        <f>R51</f>
        <v>0</v>
      </c>
      <c r="AV74" s="143">
        <f>COUNTIF(R73:U86,"NS")</f>
        <v>0</v>
      </c>
      <c r="AW74" s="143">
        <f>+SUM(R73:U86)</f>
        <v>0</v>
      </c>
      <c r="AX74" s="146">
        <f>IF($AG$67=294,0,IF(OR(AND(AU74=0,AV74&gt;0),AND(AU74="NS",AW74&gt;0),AND(AU74="NS",AW74=0,AV74=0)),1,IF(OR(AND(AV74&gt;=2,AW74&gt;=AU74),AND(AU74="NS",AW74=0,AV74&gt;0),AU74&lt;=AW74),0,1)))</f>
        <v>0</v>
      </c>
    </row>
    <row r="75" spans="1:50" ht="36" customHeight="1" x14ac:dyDescent="0.25">
      <c r="C75" s="86" t="s">
        <v>30</v>
      </c>
      <c r="D75" s="233" t="s">
        <v>44</v>
      </c>
      <c r="E75" s="233"/>
      <c r="F75" s="233"/>
      <c r="G75" s="233"/>
      <c r="H75" s="233"/>
      <c r="I75" s="233"/>
      <c r="J75" s="234"/>
      <c r="K75" s="234"/>
      <c r="L75" s="234"/>
      <c r="M75" s="234"/>
      <c r="N75" s="235"/>
      <c r="O75" s="235"/>
      <c r="P75" s="235"/>
      <c r="Q75" s="235"/>
      <c r="R75" s="235"/>
      <c r="S75" s="235"/>
      <c r="T75" s="235"/>
      <c r="U75" s="235"/>
      <c r="V75" s="244"/>
      <c r="W75" s="245"/>
      <c r="X75" s="246"/>
      <c r="Y75" s="244"/>
      <c r="Z75" s="245"/>
      <c r="AA75" s="246"/>
      <c r="AB75" s="244"/>
      <c r="AC75" s="245"/>
      <c r="AD75" s="246"/>
      <c r="AH75" s="140">
        <f t="shared" ref="AH75:AH86" si="11">+COUNTBLANK(N75:AD75)</f>
        <v>17</v>
      </c>
      <c r="AI75" s="140">
        <f t="shared" si="9"/>
        <v>0</v>
      </c>
      <c r="AJ75" s="141">
        <f t="shared" ref="AJ75:AJ86" si="12">V75</f>
        <v>0</v>
      </c>
      <c r="AK75" s="143">
        <f t="shared" ref="AK75:AK86" si="13">COUNTIF(Y75,"NS")+COUNTIF(AB75,"NS")</f>
        <v>0</v>
      </c>
      <c r="AL75" s="142">
        <f t="shared" ref="AL75:AL86" si="14">+SUM(Y75:AD75)</f>
        <v>0</v>
      </c>
      <c r="AM75" s="142">
        <f t="shared" si="8"/>
        <v>0</v>
      </c>
      <c r="AN75" s="157">
        <f t="shared" si="10"/>
        <v>0</v>
      </c>
      <c r="AO75"/>
      <c r="AP75"/>
      <c r="AQ75"/>
      <c r="AR75"/>
      <c r="AT75" s="140" t="s">
        <v>555</v>
      </c>
      <c r="AU75" s="140">
        <f>V51</f>
        <v>0</v>
      </c>
      <c r="AV75" s="143">
        <f>COUNTIF(V73:X86,"NS")</f>
        <v>0</v>
      </c>
      <c r="AW75" s="147">
        <f>+SUM(V73:X86)</f>
        <v>0</v>
      </c>
      <c r="AX75" s="146">
        <f>IF($AG$67=294,0,IF(OR(AND(AU75=0,AV75&gt;0),AND(AU75="NS",AW75&gt;0),AND(AU75="NS",AW75=0,AV75=0)),1,IF(OR(AND(AV75&gt;=2,AW75&gt;=AU75),AND(AU75="NS",AW75=0,AV75&gt;0),AU75&lt;=AW75),0,1)))</f>
        <v>0</v>
      </c>
    </row>
    <row r="76" spans="1:50" ht="36" customHeight="1" x14ac:dyDescent="0.25">
      <c r="C76" s="86" t="s">
        <v>31</v>
      </c>
      <c r="D76" s="233" t="s">
        <v>45</v>
      </c>
      <c r="E76" s="233"/>
      <c r="F76" s="233"/>
      <c r="G76" s="233"/>
      <c r="H76" s="233"/>
      <c r="I76" s="233"/>
      <c r="J76" s="234"/>
      <c r="K76" s="234"/>
      <c r="L76" s="234"/>
      <c r="M76" s="234"/>
      <c r="N76" s="235"/>
      <c r="O76" s="235"/>
      <c r="P76" s="235"/>
      <c r="Q76" s="235"/>
      <c r="R76" s="235"/>
      <c r="S76" s="235"/>
      <c r="T76" s="235"/>
      <c r="U76" s="235"/>
      <c r="V76" s="244"/>
      <c r="W76" s="245"/>
      <c r="X76" s="246"/>
      <c r="Y76" s="244"/>
      <c r="Z76" s="245"/>
      <c r="AA76" s="246"/>
      <c r="AB76" s="244"/>
      <c r="AC76" s="245"/>
      <c r="AD76" s="246"/>
      <c r="AH76" s="140">
        <f t="shared" si="11"/>
        <v>17</v>
      </c>
      <c r="AI76" s="140">
        <f t="shared" si="9"/>
        <v>0</v>
      </c>
      <c r="AJ76" s="141">
        <f t="shared" si="12"/>
        <v>0</v>
      </c>
      <c r="AK76" s="143">
        <f t="shared" si="13"/>
        <v>0</v>
      </c>
      <c r="AL76" s="142">
        <f t="shared" si="14"/>
        <v>0</v>
      </c>
      <c r="AM76" s="142">
        <f t="shared" si="8"/>
        <v>0</v>
      </c>
      <c r="AN76" s="157">
        <f t="shared" si="10"/>
        <v>0</v>
      </c>
      <c r="AO76"/>
      <c r="AP76"/>
      <c r="AQ76"/>
      <c r="AR76"/>
      <c r="AT76" s="140" t="s">
        <v>598</v>
      </c>
      <c r="AU76" s="140">
        <f>Y51</f>
        <v>0</v>
      </c>
      <c r="AV76" s="143">
        <f>COUNTIF(Y73:AA86,"NS")</f>
        <v>0</v>
      </c>
      <c r="AW76" s="147">
        <f>+SUM(Y73:AA86)</f>
        <v>0</v>
      </c>
      <c r="AX76" s="146">
        <f t="shared" ref="AX76" si="15">IF($AG$67=294,0,IF(OR(AND(AU76=0,AV76&gt;0),AND(AU76="NS",AW76&gt;0),AND(AU76="NS",AW76=0,AV76=0)),1,IF(OR(AND(AV76&gt;=2,AW76&gt;=AU76),AND(AU76="NS",AW76=0,AV76&gt;0),AU76&lt;=AW76),0,1)))</f>
        <v>0</v>
      </c>
    </row>
    <row r="77" spans="1:50" ht="36" customHeight="1" x14ac:dyDescent="0.25">
      <c r="C77" s="86" t="s">
        <v>32</v>
      </c>
      <c r="D77" s="233" t="s">
        <v>54</v>
      </c>
      <c r="E77" s="233"/>
      <c r="F77" s="233"/>
      <c r="G77" s="233"/>
      <c r="H77" s="233"/>
      <c r="I77" s="233"/>
      <c r="J77" s="234"/>
      <c r="K77" s="234"/>
      <c r="L77" s="234"/>
      <c r="M77" s="234"/>
      <c r="N77" s="235"/>
      <c r="O77" s="235"/>
      <c r="P77" s="235"/>
      <c r="Q77" s="235"/>
      <c r="R77" s="235"/>
      <c r="S77" s="235"/>
      <c r="T77" s="235"/>
      <c r="U77" s="235"/>
      <c r="V77" s="244"/>
      <c r="W77" s="245"/>
      <c r="X77" s="246"/>
      <c r="Y77" s="244"/>
      <c r="Z77" s="245"/>
      <c r="AA77" s="246"/>
      <c r="AB77" s="244"/>
      <c r="AC77" s="245"/>
      <c r="AD77" s="246"/>
      <c r="AH77" s="140">
        <f t="shared" si="11"/>
        <v>17</v>
      </c>
      <c r="AI77" s="140">
        <f t="shared" si="9"/>
        <v>0</v>
      </c>
      <c r="AJ77" s="141">
        <f t="shared" si="12"/>
        <v>0</v>
      </c>
      <c r="AK77" s="143">
        <f t="shared" si="13"/>
        <v>0</v>
      </c>
      <c r="AL77" s="142">
        <f t="shared" si="14"/>
        <v>0</v>
      </c>
      <c r="AM77" s="142">
        <f t="shared" si="8"/>
        <v>0</v>
      </c>
      <c r="AN77" s="157">
        <f t="shared" si="10"/>
        <v>0</v>
      </c>
      <c r="AO77"/>
      <c r="AP77"/>
      <c r="AQ77"/>
      <c r="AR77"/>
      <c r="AT77" s="140" t="s">
        <v>599</v>
      </c>
      <c r="AU77" s="140">
        <f>AB51</f>
        <v>0</v>
      </c>
      <c r="AV77" s="143">
        <f>COUNTIF(AB73:AD86,"NS")</f>
        <v>0</v>
      </c>
      <c r="AW77" s="147">
        <f>+SUM(AB73:AD86)</f>
        <v>0</v>
      </c>
      <c r="AX77" s="146">
        <f>IF($AG$67=294,0,IF(OR(AND(AU77=0,AV77&gt;0),AND(AU77="NS",AW77&gt;0),AND(AU77="NS",AW77=0,AV77=0)),1,IF(OR(AND(AV77&gt;=2,AW77&gt;=AU77),AND(AU77="NS",AW77=0,AV77&gt;0),AU77&lt;=AW77),0,1)))</f>
        <v>0</v>
      </c>
    </row>
    <row r="78" spans="1:50" ht="24" customHeight="1" x14ac:dyDescent="0.25">
      <c r="C78" s="86" t="s">
        <v>33</v>
      </c>
      <c r="D78" s="233" t="s">
        <v>46</v>
      </c>
      <c r="E78" s="233"/>
      <c r="F78" s="233"/>
      <c r="G78" s="233"/>
      <c r="H78" s="233"/>
      <c r="I78" s="233"/>
      <c r="J78" s="234"/>
      <c r="K78" s="234"/>
      <c r="L78" s="234"/>
      <c r="M78" s="234"/>
      <c r="N78" s="235"/>
      <c r="O78" s="235"/>
      <c r="P78" s="235"/>
      <c r="Q78" s="235"/>
      <c r="R78" s="235"/>
      <c r="S78" s="235"/>
      <c r="T78" s="235"/>
      <c r="U78" s="235"/>
      <c r="V78" s="244"/>
      <c r="W78" s="245"/>
      <c r="X78" s="246"/>
      <c r="Y78" s="244"/>
      <c r="Z78" s="245"/>
      <c r="AA78" s="246"/>
      <c r="AB78" s="244"/>
      <c r="AC78" s="245"/>
      <c r="AD78" s="246"/>
      <c r="AH78" s="140">
        <f t="shared" si="11"/>
        <v>17</v>
      </c>
      <c r="AI78" s="140">
        <f t="shared" si="9"/>
        <v>0</v>
      </c>
      <c r="AJ78" s="141">
        <f t="shared" si="12"/>
        <v>0</v>
      </c>
      <c r="AK78" s="143">
        <f t="shared" si="13"/>
        <v>0</v>
      </c>
      <c r="AL78" s="142">
        <f t="shared" si="14"/>
        <v>0</v>
      </c>
      <c r="AM78" s="142">
        <f t="shared" si="8"/>
        <v>0</v>
      </c>
      <c r="AN78" s="157">
        <f t="shared" si="10"/>
        <v>0</v>
      </c>
      <c r="AO78"/>
      <c r="AP78"/>
      <c r="AQ78"/>
      <c r="AR78"/>
      <c r="AX78" s="145">
        <f>+SUM(AX73:AX77)</f>
        <v>0</v>
      </c>
    </row>
    <row r="79" spans="1:50" ht="15" customHeight="1" x14ac:dyDescent="0.25">
      <c r="C79" s="86" t="s">
        <v>34</v>
      </c>
      <c r="D79" s="233" t="s">
        <v>47</v>
      </c>
      <c r="E79" s="233"/>
      <c r="F79" s="233"/>
      <c r="G79" s="233"/>
      <c r="H79" s="233"/>
      <c r="I79" s="233"/>
      <c r="J79" s="234"/>
      <c r="K79" s="234"/>
      <c r="L79" s="234"/>
      <c r="M79" s="234"/>
      <c r="N79" s="235"/>
      <c r="O79" s="235"/>
      <c r="P79" s="235"/>
      <c r="Q79" s="235"/>
      <c r="R79" s="235"/>
      <c r="S79" s="235"/>
      <c r="T79" s="235"/>
      <c r="U79" s="235"/>
      <c r="V79" s="244"/>
      <c r="W79" s="245"/>
      <c r="X79" s="246"/>
      <c r="Y79" s="244"/>
      <c r="Z79" s="245"/>
      <c r="AA79" s="246"/>
      <c r="AB79" s="244"/>
      <c r="AC79" s="245"/>
      <c r="AD79" s="246"/>
      <c r="AH79" s="140">
        <f t="shared" si="11"/>
        <v>17</v>
      </c>
      <c r="AI79" s="140">
        <f t="shared" si="9"/>
        <v>0</v>
      </c>
      <c r="AJ79" s="141">
        <f t="shared" si="12"/>
        <v>0</v>
      </c>
      <c r="AK79" s="143">
        <f t="shared" si="13"/>
        <v>0</v>
      </c>
      <c r="AL79" s="142">
        <f t="shared" si="14"/>
        <v>0</v>
      </c>
      <c r="AM79" s="142">
        <f t="shared" si="8"/>
        <v>0</v>
      </c>
      <c r="AN79" s="157">
        <f t="shared" si="10"/>
        <v>0</v>
      </c>
      <c r="AO79"/>
      <c r="AP79"/>
      <c r="AQ79"/>
      <c r="AR79"/>
    </row>
    <row r="80" spans="1:50" ht="24" customHeight="1" x14ac:dyDescent="0.25">
      <c r="C80" s="86" t="s">
        <v>35</v>
      </c>
      <c r="D80" s="233" t="s">
        <v>48</v>
      </c>
      <c r="E80" s="233"/>
      <c r="F80" s="233"/>
      <c r="G80" s="233"/>
      <c r="H80" s="233"/>
      <c r="I80" s="233"/>
      <c r="J80" s="234"/>
      <c r="K80" s="234"/>
      <c r="L80" s="234"/>
      <c r="M80" s="234"/>
      <c r="N80" s="235"/>
      <c r="O80" s="235"/>
      <c r="P80" s="235"/>
      <c r="Q80" s="235"/>
      <c r="R80" s="235"/>
      <c r="S80" s="235"/>
      <c r="T80" s="235"/>
      <c r="U80" s="235"/>
      <c r="V80" s="244"/>
      <c r="W80" s="245"/>
      <c r="X80" s="246"/>
      <c r="Y80" s="244"/>
      <c r="Z80" s="245"/>
      <c r="AA80" s="246"/>
      <c r="AB80" s="244"/>
      <c r="AC80" s="245"/>
      <c r="AD80" s="246"/>
      <c r="AH80" s="140">
        <f t="shared" si="11"/>
        <v>17</v>
      </c>
      <c r="AI80" s="140">
        <f t="shared" si="9"/>
        <v>0</v>
      </c>
      <c r="AJ80" s="141">
        <f t="shared" si="12"/>
        <v>0</v>
      </c>
      <c r="AK80" s="143">
        <f t="shared" si="13"/>
        <v>0</v>
      </c>
      <c r="AL80" s="142">
        <f t="shared" si="14"/>
        <v>0</v>
      </c>
      <c r="AM80" s="142">
        <f t="shared" si="8"/>
        <v>0</v>
      </c>
      <c r="AN80" s="157">
        <f t="shared" si="10"/>
        <v>0</v>
      </c>
      <c r="AO80"/>
      <c r="AP80"/>
      <c r="AQ80"/>
      <c r="AR80"/>
    </row>
    <row r="81" spans="1:44" ht="24" customHeight="1" x14ac:dyDescent="0.25">
      <c r="C81" s="86" t="s">
        <v>36</v>
      </c>
      <c r="D81" s="233" t="s">
        <v>49</v>
      </c>
      <c r="E81" s="233"/>
      <c r="F81" s="233"/>
      <c r="G81" s="233"/>
      <c r="H81" s="233"/>
      <c r="I81" s="233"/>
      <c r="J81" s="234"/>
      <c r="K81" s="234"/>
      <c r="L81" s="234"/>
      <c r="M81" s="234"/>
      <c r="N81" s="235"/>
      <c r="O81" s="235"/>
      <c r="P81" s="235"/>
      <c r="Q81" s="235"/>
      <c r="R81" s="235"/>
      <c r="S81" s="235"/>
      <c r="T81" s="235"/>
      <c r="U81" s="235"/>
      <c r="V81" s="244"/>
      <c r="W81" s="245"/>
      <c r="X81" s="246"/>
      <c r="Y81" s="244"/>
      <c r="Z81" s="245"/>
      <c r="AA81" s="246"/>
      <c r="AB81" s="244"/>
      <c r="AC81" s="245"/>
      <c r="AD81" s="246"/>
      <c r="AH81" s="140">
        <f t="shared" si="11"/>
        <v>17</v>
      </c>
      <c r="AI81" s="140">
        <f t="shared" si="9"/>
        <v>0</v>
      </c>
      <c r="AJ81" s="141">
        <f t="shared" si="12"/>
        <v>0</v>
      </c>
      <c r="AK81" s="143">
        <f t="shared" si="13"/>
        <v>0</v>
      </c>
      <c r="AL81" s="142">
        <f t="shared" si="14"/>
        <v>0</v>
      </c>
      <c r="AM81" s="142">
        <f t="shared" si="8"/>
        <v>0</v>
      </c>
      <c r="AN81" s="157">
        <f t="shared" si="10"/>
        <v>0</v>
      </c>
      <c r="AO81"/>
      <c r="AP81"/>
      <c r="AQ81"/>
      <c r="AR81"/>
    </row>
    <row r="82" spans="1:44" ht="15" customHeight="1" x14ac:dyDescent="0.25">
      <c r="C82" s="86" t="s">
        <v>37</v>
      </c>
      <c r="D82" s="233" t="s">
        <v>50</v>
      </c>
      <c r="E82" s="233"/>
      <c r="F82" s="233"/>
      <c r="G82" s="233"/>
      <c r="H82" s="233"/>
      <c r="I82" s="233"/>
      <c r="J82" s="234"/>
      <c r="K82" s="234"/>
      <c r="L82" s="234"/>
      <c r="M82" s="234"/>
      <c r="N82" s="235"/>
      <c r="O82" s="235"/>
      <c r="P82" s="235"/>
      <c r="Q82" s="235"/>
      <c r="R82" s="235"/>
      <c r="S82" s="235"/>
      <c r="T82" s="235"/>
      <c r="U82" s="235"/>
      <c r="V82" s="244"/>
      <c r="W82" s="245"/>
      <c r="X82" s="246"/>
      <c r="Y82" s="244"/>
      <c r="Z82" s="245"/>
      <c r="AA82" s="246"/>
      <c r="AB82" s="244"/>
      <c r="AC82" s="245"/>
      <c r="AD82" s="246"/>
      <c r="AH82" s="140">
        <f t="shared" si="11"/>
        <v>17</v>
      </c>
      <c r="AI82" s="140">
        <f t="shared" si="9"/>
        <v>0</v>
      </c>
      <c r="AJ82" s="141">
        <f t="shared" si="12"/>
        <v>0</v>
      </c>
      <c r="AK82" s="143">
        <f t="shared" si="13"/>
        <v>0</v>
      </c>
      <c r="AL82" s="142">
        <f t="shared" si="14"/>
        <v>0</v>
      </c>
      <c r="AM82" s="142">
        <f t="shared" si="8"/>
        <v>0</v>
      </c>
      <c r="AN82" s="157">
        <f t="shared" si="10"/>
        <v>0</v>
      </c>
      <c r="AO82"/>
      <c r="AP82"/>
      <c r="AQ82"/>
      <c r="AR82"/>
    </row>
    <row r="83" spans="1:44" ht="24" customHeight="1" x14ac:dyDescent="0.25">
      <c r="C83" s="86" t="s">
        <v>38</v>
      </c>
      <c r="D83" s="233" t="s">
        <v>51</v>
      </c>
      <c r="E83" s="233"/>
      <c r="F83" s="233"/>
      <c r="G83" s="233"/>
      <c r="H83" s="233"/>
      <c r="I83" s="233"/>
      <c r="J83" s="234"/>
      <c r="K83" s="234"/>
      <c r="L83" s="234"/>
      <c r="M83" s="234"/>
      <c r="N83" s="235"/>
      <c r="O83" s="235"/>
      <c r="P83" s="235"/>
      <c r="Q83" s="235"/>
      <c r="R83" s="235"/>
      <c r="S83" s="235"/>
      <c r="T83" s="235"/>
      <c r="U83" s="235"/>
      <c r="V83" s="244"/>
      <c r="W83" s="245"/>
      <c r="X83" s="246"/>
      <c r="Y83" s="244"/>
      <c r="Z83" s="245"/>
      <c r="AA83" s="246"/>
      <c r="AB83" s="244"/>
      <c r="AC83" s="245"/>
      <c r="AD83" s="246"/>
      <c r="AH83" s="140">
        <f t="shared" si="11"/>
        <v>17</v>
      </c>
      <c r="AI83" s="140">
        <f t="shared" si="9"/>
        <v>0</v>
      </c>
      <c r="AJ83" s="141">
        <f t="shared" si="12"/>
        <v>0</v>
      </c>
      <c r="AK83" s="143">
        <f t="shared" si="13"/>
        <v>0</v>
      </c>
      <c r="AL83" s="142">
        <f t="shared" si="14"/>
        <v>0</v>
      </c>
      <c r="AM83" s="142">
        <f t="shared" si="8"/>
        <v>0</v>
      </c>
      <c r="AN83" s="157">
        <f t="shared" si="10"/>
        <v>0</v>
      </c>
      <c r="AO83"/>
      <c r="AP83"/>
      <c r="AQ83"/>
      <c r="AR83"/>
    </row>
    <row r="84" spans="1:44" ht="15" customHeight="1" x14ac:dyDescent="0.25">
      <c r="C84" s="86" t="s">
        <v>39</v>
      </c>
      <c r="D84" s="233" t="s">
        <v>52</v>
      </c>
      <c r="E84" s="233"/>
      <c r="F84" s="233"/>
      <c r="G84" s="233"/>
      <c r="H84" s="233"/>
      <c r="I84" s="233"/>
      <c r="J84" s="234"/>
      <c r="K84" s="234"/>
      <c r="L84" s="234"/>
      <c r="M84" s="234"/>
      <c r="N84" s="235"/>
      <c r="O84" s="235"/>
      <c r="P84" s="235"/>
      <c r="Q84" s="235"/>
      <c r="R84" s="235"/>
      <c r="S84" s="235"/>
      <c r="T84" s="235"/>
      <c r="U84" s="235"/>
      <c r="V84" s="244"/>
      <c r="W84" s="245"/>
      <c r="X84" s="246"/>
      <c r="Y84" s="244"/>
      <c r="Z84" s="245"/>
      <c r="AA84" s="246"/>
      <c r="AB84" s="244"/>
      <c r="AC84" s="245"/>
      <c r="AD84" s="246"/>
      <c r="AH84" s="140">
        <f t="shared" si="11"/>
        <v>17</v>
      </c>
      <c r="AI84" s="140">
        <f t="shared" si="9"/>
        <v>0</v>
      </c>
      <c r="AJ84" s="141">
        <f t="shared" si="12"/>
        <v>0</v>
      </c>
      <c r="AK84" s="143">
        <f t="shared" si="13"/>
        <v>0</v>
      </c>
      <c r="AL84" s="142">
        <f t="shared" si="14"/>
        <v>0</v>
      </c>
      <c r="AM84" s="142">
        <f t="shared" si="8"/>
        <v>0</v>
      </c>
      <c r="AN84" s="157">
        <f t="shared" si="10"/>
        <v>0</v>
      </c>
      <c r="AO84"/>
      <c r="AP84"/>
      <c r="AQ84"/>
      <c r="AR84"/>
    </row>
    <row r="85" spans="1:44" ht="24" customHeight="1" x14ac:dyDescent="0.25">
      <c r="C85" s="86" t="s">
        <v>40</v>
      </c>
      <c r="D85" s="233" t="s">
        <v>53</v>
      </c>
      <c r="E85" s="233"/>
      <c r="F85" s="233"/>
      <c r="G85" s="233"/>
      <c r="H85" s="233"/>
      <c r="I85" s="233"/>
      <c r="J85" s="234"/>
      <c r="K85" s="234"/>
      <c r="L85" s="234"/>
      <c r="M85" s="234"/>
      <c r="N85" s="235"/>
      <c r="O85" s="235"/>
      <c r="P85" s="235"/>
      <c r="Q85" s="235"/>
      <c r="R85" s="235"/>
      <c r="S85" s="235"/>
      <c r="T85" s="235"/>
      <c r="U85" s="235"/>
      <c r="V85" s="244"/>
      <c r="W85" s="245"/>
      <c r="X85" s="246"/>
      <c r="Y85" s="244"/>
      <c r="Z85" s="245"/>
      <c r="AA85" s="246"/>
      <c r="AB85" s="244"/>
      <c r="AC85" s="245"/>
      <c r="AD85" s="246"/>
      <c r="AH85" s="140">
        <f t="shared" si="11"/>
        <v>17</v>
      </c>
      <c r="AI85" s="140">
        <f t="shared" si="9"/>
        <v>0</v>
      </c>
      <c r="AJ85" s="141">
        <f t="shared" si="12"/>
        <v>0</v>
      </c>
      <c r="AK85" s="143">
        <f t="shared" si="13"/>
        <v>0</v>
      </c>
      <c r="AL85" s="142">
        <f t="shared" si="14"/>
        <v>0</v>
      </c>
      <c r="AM85" s="142">
        <f t="shared" si="8"/>
        <v>0</v>
      </c>
      <c r="AN85" s="157">
        <f t="shared" si="10"/>
        <v>0</v>
      </c>
      <c r="AO85"/>
      <c r="AP85"/>
      <c r="AQ85"/>
      <c r="AR85"/>
    </row>
    <row r="86" spans="1:44" ht="15" customHeight="1" x14ac:dyDescent="0.25">
      <c r="C86" s="86" t="s">
        <v>41</v>
      </c>
      <c r="D86" s="233" t="s">
        <v>391</v>
      </c>
      <c r="E86" s="233"/>
      <c r="F86" s="233"/>
      <c r="G86" s="233"/>
      <c r="H86" s="233"/>
      <c r="I86" s="233"/>
      <c r="J86" s="234"/>
      <c r="K86" s="234"/>
      <c r="L86" s="234"/>
      <c r="M86" s="234"/>
      <c r="N86" s="235"/>
      <c r="O86" s="235"/>
      <c r="P86" s="235"/>
      <c r="Q86" s="235"/>
      <c r="R86" s="235"/>
      <c r="S86" s="235"/>
      <c r="T86" s="235"/>
      <c r="U86" s="235"/>
      <c r="V86" s="244"/>
      <c r="W86" s="245"/>
      <c r="X86" s="246"/>
      <c r="Y86" s="244"/>
      <c r="Z86" s="245"/>
      <c r="AA86" s="246"/>
      <c r="AB86" s="244"/>
      <c r="AC86" s="245"/>
      <c r="AD86" s="246"/>
      <c r="AH86" s="140">
        <f t="shared" si="11"/>
        <v>17</v>
      </c>
      <c r="AI86" s="140">
        <f t="shared" si="9"/>
        <v>0</v>
      </c>
      <c r="AJ86" s="141">
        <f t="shared" si="12"/>
        <v>0</v>
      </c>
      <c r="AK86" s="143">
        <f t="shared" si="13"/>
        <v>0</v>
      </c>
      <c r="AL86" s="142">
        <f t="shared" si="14"/>
        <v>0</v>
      </c>
      <c r="AM86" s="142">
        <f t="shared" si="8"/>
        <v>0</v>
      </c>
      <c r="AN86" s="157">
        <f t="shared" si="10"/>
        <v>0</v>
      </c>
      <c r="AO86"/>
      <c r="AP86"/>
      <c r="AQ86"/>
      <c r="AR86"/>
    </row>
    <row r="87" spans="1:44" ht="15" customHeight="1" x14ac:dyDescent="0.25">
      <c r="I87" s="53"/>
      <c r="J87" s="87"/>
      <c r="K87" s="87"/>
      <c r="L87" s="87"/>
      <c r="M87" s="53" t="s">
        <v>55</v>
      </c>
      <c r="N87" s="236">
        <f t="shared" ref="N87:R87" si="16">IF(AND(SUM(N73:Q86)=0,COUNTIF(N73:Q86,"NS")&gt;0),"NS",SUM(N73:Q86))</f>
        <v>0</v>
      </c>
      <c r="O87" s="236"/>
      <c r="P87" s="236"/>
      <c r="Q87" s="236"/>
      <c r="R87" s="237">
        <f t="shared" si="16"/>
        <v>0</v>
      </c>
      <c r="S87" s="237"/>
      <c r="T87" s="237"/>
      <c r="U87" s="237"/>
      <c r="V87" s="268">
        <f>IF(AND(SUM(V73:X86)=0,COUNTIF(V73:X86,"NS")&gt;0),"NS",SUM(V73:X86))</f>
        <v>0</v>
      </c>
      <c r="W87" s="270"/>
      <c r="X87" s="269"/>
      <c r="Y87" s="268">
        <f>IF(AND(SUM(Y73:AA86)=0,COUNTIF(Y73:AA86,"NS")&gt;0),"NS",SUM(Y73:AA86))</f>
        <v>0</v>
      </c>
      <c r="Z87" s="270"/>
      <c r="AA87" s="269"/>
      <c r="AB87" s="268">
        <f>IF(AND(SUM(AB73:AD86)=0,COUNTIF(AB73:AD86,"NS")&gt;0),"NS",SUM(AB73:AD86))</f>
        <v>0</v>
      </c>
      <c r="AC87" s="270"/>
      <c r="AD87" s="269"/>
      <c r="AI87" s="145">
        <f>+SUM(AI73:AI86)</f>
        <v>0</v>
      </c>
      <c r="AM87" s="145">
        <f>+SUM(AM73:AM86)</f>
        <v>0</v>
      </c>
      <c r="AN87" s="145">
        <f>+SUM(AN73:AN86)</f>
        <v>0</v>
      </c>
      <c r="AO87"/>
      <c r="AP87"/>
      <c r="AQ87"/>
      <c r="AR87"/>
    </row>
    <row r="88" spans="1:44" ht="15" customHeight="1" x14ac:dyDescent="0.2">
      <c r="B88" s="238" t="str">
        <f>IF(AI87=0,"","Error: Debe completar toda la información requerida.")</f>
        <v/>
      </c>
      <c r="C88" s="238"/>
      <c r="D88" s="238"/>
      <c r="E88" s="238"/>
      <c r="F88" s="238"/>
      <c r="G88" s="238"/>
      <c r="H88" s="238"/>
      <c r="I88" s="238"/>
      <c r="J88" s="238"/>
      <c r="K88" s="238"/>
      <c r="L88" s="238"/>
      <c r="M88" s="238"/>
      <c r="N88" s="238"/>
      <c r="O88" s="238"/>
      <c r="P88" s="239" t="str">
        <f>IF(AM87=0,"","Error: Verificar sumas por fila.")</f>
        <v/>
      </c>
      <c r="Q88" s="239"/>
      <c r="R88" s="239"/>
      <c r="S88" s="239"/>
      <c r="T88" s="239"/>
      <c r="U88" s="239"/>
      <c r="V88" s="239"/>
      <c r="W88" s="239"/>
      <c r="X88" s="239"/>
      <c r="Y88" s="239"/>
      <c r="Z88" s="239"/>
      <c r="AA88" s="239"/>
      <c r="AB88" s="239"/>
      <c r="AC88" s="239"/>
      <c r="AD88" s="239"/>
    </row>
    <row r="89" spans="1:44" ht="15" customHeight="1" x14ac:dyDescent="0.25">
      <c r="A89" s="161"/>
      <c r="B89" s="213" t="str">
        <f>IF(AN87=0,"","Error: El total de acciones impartidas y concluidas debe ser igual o menor al total de acciones de capacitación impartidas por fila.")</f>
        <v/>
      </c>
      <c r="C89" s="213"/>
      <c r="D89" s="213"/>
      <c r="E89" s="213"/>
      <c r="F89" s="213"/>
      <c r="G89" s="213"/>
      <c r="H89" s="213"/>
      <c r="I89" s="213"/>
      <c r="J89" s="213"/>
      <c r="K89" s="213"/>
      <c r="L89" s="213"/>
      <c r="M89" s="213"/>
      <c r="N89" s="213"/>
      <c r="O89" s="213"/>
      <c r="P89" s="213"/>
      <c r="Q89" s="213"/>
      <c r="R89" s="213"/>
      <c r="S89" s="213"/>
      <c r="T89" s="213"/>
      <c r="U89" s="213"/>
      <c r="V89" s="213"/>
      <c r="W89" s="213"/>
      <c r="X89" s="213"/>
      <c r="Y89" s="213"/>
      <c r="Z89" s="213"/>
      <c r="AA89" s="213"/>
      <c r="AB89" s="213"/>
      <c r="AC89" s="213"/>
      <c r="AD89" s="213"/>
      <c r="AE89" s="161"/>
    </row>
    <row r="90" spans="1:44" ht="15" customHeight="1" thickBot="1" x14ac:dyDescent="0.25">
      <c r="B90" s="211" t="str">
        <f>IF(AX78=0,"","Error: Verificar las cantidades de acuerdo a las instrucciones con respecto a las cantidades de la pregunta 3.")</f>
        <v/>
      </c>
      <c r="C90" s="211"/>
      <c r="D90" s="211"/>
      <c r="E90" s="211"/>
      <c r="F90" s="211"/>
      <c r="G90" s="211"/>
      <c r="H90" s="211"/>
      <c r="I90" s="211"/>
      <c r="J90" s="211"/>
      <c r="K90" s="211"/>
      <c r="L90" s="211"/>
      <c r="M90" s="211"/>
      <c r="N90" s="211"/>
      <c r="O90" s="211"/>
      <c r="P90" s="211"/>
      <c r="Q90" s="211"/>
      <c r="R90" s="211"/>
      <c r="S90" s="211"/>
      <c r="T90" s="211"/>
      <c r="U90" s="211"/>
      <c r="V90" s="211"/>
      <c r="W90" s="211"/>
      <c r="X90" s="211"/>
      <c r="Y90" s="211"/>
      <c r="Z90" s="211"/>
      <c r="AA90" s="211"/>
      <c r="AB90" s="211"/>
      <c r="AC90" s="211"/>
      <c r="AD90" s="211"/>
    </row>
    <row r="91" spans="1:44" ht="15" thickBot="1" x14ac:dyDescent="0.25">
      <c r="B91" s="281" t="s">
        <v>112</v>
      </c>
      <c r="C91" s="282"/>
      <c r="D91" s="282"/>
      <c r="E91" s="282"/>
      <c r="F91" s="282"/>
      <c r="G91" s="282"/>
      <c r="H91" s="282"/>
      <c r="I91" s="282"/>
      <c r="J91" s="282"/>
      <c r="K91" s="282"/>
      <c r="L91" s="282"/>
      <c r="M91" s="282"/>
      <c r="N91" s="282"/>
      <c r="O91" s="282"/>
      <c r="P91" s="282"/>
      <c r="Q91" s="282"/>
      <c r="R91" s="282"/>
      <c r="S91" s="282"/>
      <c r="T91" s="282"/>
      <c r="U91" s="282"/>
      <c r="V91" s="282"/>
      <c r="W91" s="282"/>
      <c r="X91" s="282"/>
      <c r="Y91" s="282"/>
      <c r="Z91" s="282"/>
      <c r="AA91" s="282"/>
      <c r="AB91" s="282"/>
      <c r="AC91" s="282"/>
      <c r="AD91" s="283"/>
    </row>
    <row r="92" spans="1:44" ht="15" customHeight="1" x14ac:dyDescent="0.2">
      <c r="B92" s="284" t="s">
        <v>313</v>
      </c>
      <c r="C92" s="285"/>
      <c r="D92" s="285"/>
      <c r="E92" s="285"/>
      <c r="F92" s="285"/>
      <c r="G92" s="285"/>
      <c r="H92" s="285"/>
      <c r="I92" s="285"/>
      <c r="J92" s="285"/>
      <c r="K92" s="285"/>
      <c r="L92" s="285"/>
      <c r="M92" s="285"/>
      <c r="N92" s="285"/>
      <c r="O92" s="285"/>
      <c r="P92" s="285"/>
      <c r="Q92" s="285"/>
      <c r="R92" s="285"/>
      <c r="S92" s="285"/>
      <c r="T92" s="285"/>
      <c r="U92" s="285"/>
      <c r="V92" s="285"/>
      <c r="W92" s="285"/>
      <c r="X92" s="285"/>
      <c r="Y92" s="285"/>
      <c r="Z92" s="285"/>
      <c r="AA92" s="285"/>
      <c r="AB92" s="285"/>
      <c r="AC92" s="285"/>
      <c r="AD92" s="286"/>
    </row>
    <row r="93" spans="1:44" ht="36" customHeight="1" x14ac:dyDescent="0.2">
      <c r="B93" s="89"/>
      <c r="C93" s="288" t="s">
        <v>113</v>
      </c>
      <c r="D93" s="289"/>
      <c r="E93" s="289"/>
      <c r="F93" s="289"/>
      <c r="G93" s="289"/>
      <c r="H93" s="289"/>
      <c r="I93" s="289"/>
      <c r="J93" s="289"/>
      <c r="K93" s="289"/>
      <c r="L93" s="289"/>
      <c r="M93" s="289"/>
      <c r="N93" s="289"/>
      <c r="O93" s="289"/>
      <c r="P93" s="289"/>
      <c r="Q93" s="289"/>
      <c r="R93" s="289"/>
      <c r="S93" s="289"/>
      <c r="T93" s="289"/>
      <c r="U93" s="289"/>
      <c r="V93" s="289"/>
      <c r="W93" s="289"/>
      <c r="X93" s="289"/>
      <c r="Y93" s="289"/>
      <c r="Z93" s="289"/>
      <c r="AA93" s="289"/>
      <c r="AB93" s="289"/>
      <c r="AC93" s="289"/>
      <c r="AD93" s="290"/>
    </row>
    <row r="94" spans="1:44" ht="36" customHeight="1" x14ac:dyDescent="0.2">
      <c r="B94" s="89"/>
      <c r="C94" s="288" t="s">
        <v>393</v>
      </c>
      <c r="D94" s="289"/>
      <c r="E94" s="289"/>
      <c r="F94" s="289"/>
      <c r="G94" s="289"/>
      <c r="H94" s="289"/>
      <c r="I94" s="289"/>
      <c r="J94" s="289"/>
      <c r="K94" s="289"/>
      <c r="L94" s="289"/>
      <c r="M94" s="289"/>
      <c r="N94" s="289"/>
      <c r="O94" s="289"/>
      <c r="P94" s="289"/>
      <c r="Q94" s="289"/>
      <c r="R94" s="289"/>
      <c r="S94" s="289"/>
      <c r="T94" s="289"/>
      <c r="U94" s="289"/>
      <c r="V94" s="289"/>
      <c r="W94" s="289"/>
      <c r="X94" s="289"/>
      <c r="Y94" s="289"/>
      <c r="Z94" s="289"/>
      <c r="AA94" s="289"/>
      <c r="AB94" s="289"/>
      <c r="AC94" s="289"/>
      <c r="AD94" s="290"/>
    </row>
    <row r="95" spans="1:44" ht="72" customHeight="1" x14ac:dyDescent="0.2">
      <c r="B95" s="89"/>
      <c r="C95" s="288" t="s">
        <v>394</v>
      </c>
      <c r="D95" s="289"/>
      <c r="E95" s="289"/>
      <c r="F95" s="289"/>
      <c r="G95" s="289"/>
      <c r="H95" s="289"/>
      <c r="I95" s="289"/>
      <c r="J95" s="289"/>
      <c r="K95" s="289"/>
      <c r="L95" s="289"/>
      <c r="M95" s="289"/>
      <c r="N95" s="289"/>
      <c r="O95" s="289"/>
      <c r="P95" s="289"/>
      <c r="Q95" s="289"/>
      <c r="R95" s="289"/>
      <c r="S95" s="289"/>
      <c r="T95" s="289"/>
      <c r="U95" s="289"/>
      <c r="V95" s="289"/>
      <c r="W95" s="289"/>
      <c r="X95" s="289"/>
      <c r="Y95" s="289"/>
      <c r="Z95" s="289"/>
      <c r="AA95" s="289"/>
      <c r="AB95" s="289"/>
      <c r="AC95" s="289"/>
      <c r="AD95" s="290"/>
    </row>
    <row r="96" spans="1:44" ht="48" customHeight="1" x14ac:dyDescent="0.2">
      <c r="B96" s="89"/>
      <c r="C96" s="288" t="s">
        <v>395</v>
      </c>
      <c r="D96" s="289"/>
      <c r="E96" s="289"/>
      <c r="F96" s="289"/>
      <c r="G96" s="289"/>
      <c r="H96" s="289"/>
      <c r="I96" s="289"/>
      <c r="J96" s="289"/>
      <c r="K96" s="289"/>
      <c r="L96" s="289"/>
      <c r="M96" s="289"/>
      <c r="N96" s="289"/>
      <c r="O96" s="289"/>
      <c r="P96" s="289"/>
      <c r="Q96" s="289"/>
      <c r="R96" s="289"/>
      <c r="S96" s="289"/>
      <c r="T96" s="289"/>
      <c r="U96" s="289"/>
      <c r="V96" s="289"/>
      <c r="W96" s="289"/>
      <c r="X96" s="289"/>
      <c r="Y96" s="289"/>
      <c r="Z96" s="289"/>
      <c r="AA96" s="289"/>
      <c r="AB96" s="289"/>
      <c r="AC96" s="289"/>
      <c r="AD96" s="290"/>
    </row>
    <row r="97" spans="1:39" ht="84" customHeight="1" x14ac:dyDescent="0.2">
      <c r="B97" s="89"/>
      <c r="C97" s="288" t="s">
        <v>396</v>
      </c>
      <c r="D97" s="289"/>
      <c r="E97" s="289"/>
      <c r="F97" s="289"/>
      <c r="G97" s="289"/>
      <c r="H97" s="289"/>
      <c r="I97" s="289"/>
      <c r="J97" s="289"/>
      <c r="K97" s="289"/>
      <c r="L97" s="289"/>
      <c r="M97" s="289"/>
      <c r="N97" s="289"/>
      <c r="O97" s="289"/>
      <c r="P97" s="289"/>
      <c r="Q97" s="289"/>
      <c r="R97" s="289"/>
      <c r="S97" s="289"/>
      <c r="T97" s="289"/>
      <c r="U97" s="289"/>
      <c r="V97" s="289"/>
      <c r="W97" s="289"/>
      <c r="X97" s="289"/>
      <c r="Y97" s="289"/>
      <c r="Z97" s="289"/>
      <c r="AA97" s="289"/>
      <c r="AB97" s="289"/>
      <c r="AC97" s="289"/>
      <c r="AD97" s="290"/>
    </row>
    <row r="98" spans="1:39" ht="24" customHeight="1" x14ac:dyDescent="0.2">
      <c r="B98" s="90"/>
      <c r="C98" s="291" t="s">
        <v>114</v>
      </c>
      <c r="D98" s="292"/>
      <c r="E98" s="292"/>
      <c r="F98" s="292"/>
      <c r="G98" s="292"/>
      <c r="H98" s="292"/>
      <c r="I98" s="292"/>
      <c r="J98" s="292"/>
      <c r="K98" s="292"/>
      <c r="L98" s="292"/>
      <c r="M98" s="292"/>
      <c r="N98" s="292"/>
      <c r="O98" s="292"/>
      <c r="P98" s="292"/>
      <c r="Q98" s="292"/>
      <c r="R98" s="292"/>
      <c r="S98" s="292"/>
      <c r="T98" s="292"/>
      <c r="U98" s="292"/>
      <c r="V98" s="292"/>
      <c r="W98" s="292"/>
      <c r="X98" s="292"/>
      <c r="Y98" s="292"/>
      <c r="Z98" s="292"/>
      <c r="AA98" s="292"/>
      <c r="AB98" s="292"/>
      <c r="AC98" s="292"/>
      <c r="AD98" s="293"/>
    </row>
    <row r="99" spans="1:39" ht="15" customHeight="1" x14ac:dyDescent="0.2"/>
    <row r="100" spans="1:39" ht="60" customHeight="1" x14ac:dyDescent="0.2">
      <c r="A100" s="77" t="s">
        <v>136</v>
      </c>
      <c r="B100" s="271" t="s">
        <v>397</v>
      </c>
      <c r="C100" s="271"/>
      <c r="D100" s="271"/>
      <c r="E100" s="271"/>
      <c r="F100" s="271"/>
      <c r="G100" s="271"/>
      <c r="H100" s="271"/>
      <c r="I100" s="271"/>
      <c r="J100" s="271"/>
      <c r="K100" s="271"/>
      <c r="L100" s="271"/>
      <c r="M100" s="271"/>
      <c r="N100" s="271"/>
      <c r="O100" s="271"/>
      <c r="P100" s="271"/>
      <c r="Q100" s="271"/>
      <c r="R100" s="271"/>
      <c r="S100" s="271"/>
      <c r="T100" s="271"/>
      <c r="U100" s="271"/>
      <c r="V100" s="271"/>
      <c r="W100" s="271"/>
      <c r="X100" s="271"/>
      <c r="Y100" s="271"/>
      <c r="Z100" s="271"/>
      <c r="AA100" s="271"/>
      <c r="AB100" s="271"/>
      <c r="AC100" s="271"/>
      <c r="AD100" s="271"/>
    </row>
    <row r="101" spans="1:39" ht="36" customHeight="1" x14ac:dyDescent="0.2">
      <c r="C101" s="322" t="s">
        <v>398</v>
      </c>
      <c r="D101" s="322"/>
      <c r="E101" s="322"/>
      <c r="F101" s="322"/>
      <c r="G101" s="322"/>
      <c r="H101" s="322"/>
      <c r="I101" s="322"/>
      <c r="J101" s="322"/>
      <c r="K101" s="322"/>
      <c r="L101" s="322"/>
      <c r="M101" s="322"/>
      <c r="N101" s="322"/>
      <c r="O101" s="322"/>
      <c r="P101" s="322"/>
      <c r="Q101" s="322"/>
      <c r="R101" s="322"/>
      <c r="S101" s="322"/>
      <c r="T101" s="322"/>
      <c r="U101" s="322"/>
      <c r="V101" s="322"/>
      <c r="W101" s="322"/>
      <c r="X101" s="322"/>
      <c r="Y101" s="322"/>
      <c r="Z101" s="322"/>
      <c r="AA101" s="322"/>
      <c r="AB101" s="322"/>
      <c r="AC101" s="322"/>
      <c r="AD101" s="322"/>
      <c r="AG101" s="140">
        <f>+COUNTBLANK(L108:AD109)</f>
        <v>38</v>
      </c>
      <c r="AH101" s="140">
        <v>38</v>
      </c>
    </row>
    <row r="102" spans="1:39" ht="36" customHeight="1" x14ac:dyDescent="0.2">
      <c r="C102" s="323" t="s">
        <v>635</v>
      </c>
      <c r="D102" s="323"/>
      <c r="E102" s="323"/>
      <c r="F102" s="323"/>
      <c r="G102" s="323"/>
      <c r="H102" s="323"/>
      <c r="I102" s="323"/>
      <c r="J102" s="323"/>
      <c r="K102" s="323"/>
      <c r="L102" s="323"/>
      <c r="M102" s="323"/>
      <c r="N102" s="323"/>
      <c r="O102" s="323"/>
      <c r="P102" s="323"/>
      <c r="Q102" s="323"/>
      <c r="R102" s="323"/>
      <c r="S102" s="323"/>
      <c r="T102" s="323"/>
      <c r="U102" s="323"/>
      <c r="V102" s="323"/>
      <c r="W102" s="323"/>
      <c r="X102" s="323"/>
      <c r="Y102" s="323"/>
      <c r="Z102" s="323"/>
      <c r="AA102" s="323"/>
      <c r="AB102" s="323"/>
      <c r="AC102" s="323"/>
      <c r="AD102" s="323"/>
    </row>
    <row r="103" spans="1:39" ht="24" customHeight="1" x14ac:dyDescent="0.2">
      <c r="C103" s="323"/>
      <c r="D103" s="323"/>
      <c r="E103" s="323"/>
      <c r="F103" s="323"/>
      <c r="G103" s="323"/>
      <c r="H103" s="323"/>
      <c r="I103" s="323"/>
      <c r="J103" s="323"/>
      <c r="K103" s="323"/>
      <c r="L103" s="323"/>
      <c r="M103" s="323"/>
      <c r="N103" s="323"/>
      <c r="O103" s="323"/>
      <c r="P103" s="323"/>
      <c r="Q103" s="323"/>
      <c r="R103" s="323"/>
      <c r="S103" s="323"/>
      <c r="T103" s="323"/>
      <c r="U103" s="323"/>
      <c r="V103" s="323"/>
      <c r="W103" s="323"/>
      <c r="X103" s="323"/>
      <c r="Y103" s="323"/>
      <c r="Z103" s="323"/>
      <c r="AA103" s="323"/>
      <c r="AB103" s="323"/>
      <c r="AC103" s="323"/>
      <c r="AD103" s="323"/>
    </row>
    <row r="104" spans="1:39" ht="15" customHeight="1" x14ac:dyDescent="0.2"/>
    <row r="105" spans="1:39" ht="15" customHeight="1" x14ac:dyDescent="0.2">
      <c r="C105" s="248" t="s">
        <v>116</v>
      </c>
      <c r="D105" s="249"/>
      <c r="E105" s="249"/>
      <c r="F105" s="249"/>
      <c r="G105" s="249"/>
      <c r="H105" s="249"/>
      <c r="I105" s="249"/>
      <c r="J105" s="249"/>
      <c r="K105" s="249"/>
      <c r="L105" s="227" t="s">
        <v>399</v>
      </c>
      <c r="M105" s="227"/>
      <c r="N105" s="227"/>
      <c r="O105" s="227"/>
      <c r="P105" s="227"/>
      <c r="Q105" s="269" t="s">
        <v>405</v>
      </c>
      <c r="R105" s="227"/>
      <c r="S105" s="227"/>
      <c r="T105" s="227"/>
      <c r="U105" s="227"/>
      <c r="V105" s="227"/>
      <c r="W105" s="227"/>
      <c r="X105" s="227"/>
      <c r="Y105" s="227"/>
      <c r="Z105" s="227"/>
      <c r="AA105" s="227"/>
      <c r="AB105" s="268"/>
      <c r="AC105" s="329" t="s">
        <v>404</v>
      </c>
      <c r="AD105" s="330"/>
    </row>
    <row r="106" spans="1:39" ht="104.25" customHeight="1" x14ac:dyDescent="0.2">
      <c r="C106" s="255"/>
      <c r="D106" s="256"/>
      <c r="E106" s="256"/>
      <c r="F106" s="256"/>
      <c r="G106" s="256"/>
      <c r="H106" s="256"/>
      <c r="I106" s="256"/>
      <c r="J106" s="256"/>
      <c r="K106" s="256"/>
      <c r="L106" s="227"/>
      <c r="M106" s="227"/>
      <c r="N106" s="227"/>
      <c r="O106" s="227"/>
      <c r="P106" s="227"/>
      <c r="Q106" s="229" t="s">
        <v>402</v>
      </c>
      <c r="R106" s="229"/>
      <c r="S106" s="229"/>
      <c r="T106" s="230"/>
      <c r="U106" s="229" t="s">
        <v>403</v>
      </c>
      <c r="V106" s="229"/>
      <c r="W106" s="229"/>
      <c r="X106" s="229"/>
      <c r="Y106" s="229"/>
      <c r="Z106" s="229"/>
      <c r="AA106" s="229"/>
      <c r="AB106" s="230"/>
      <c r="AC106" s="331"/>
      <c r="AD106" s="332"/>
    </row>
    <row r="107" spans="1:39" ht="120" customHeight="1" x14ac:dyDescent="0.2">
      <c r="C107" s="251"/>
      <c r="D107" s="252"/>
      <c r="E107" s="252"/>
      <c r="F107" s="252"/>
      <c r="G107" s="252"/>
      <c r="H107" s="252"/>
      <c r="I107" s="252"/>
      <c r="J107" s="252"/>
      <c r="K107" s="252"/>
      <c r="L107" s="227"/>
      <c r="M107" s="227"/>
      <c r="N107" s="227"/>
      <c r="O107" s="227"/>
      <c r="P107" s="227"/>
      <c r="Q107" s="335" t="s">
        <v>400</v>
      </c>
      <c r="R107" s="335"/>
      <c r="S107" s="335" t="s">
        <v>401</v>
      </c>
      <c r="T107" s="335"/>
      <c r="U107" s="335" t="s">
        <v>117</v>
      </c>
      <c r="V107" s="335"/>
      <c r="W107" s="335" t="s">
        <v>118</v>
      </c>
      <c r="X107" s="335"/>
      <c r="Y107" s="335" t="s">
        <v>119</v>
      </c>
      <c r="Z107" s="335"/>
      <c r="AA107" s="335" t="s">
        <v>120</v>
      </c>
      <c r="AB107" s="335"/>
      <c r="AC107" s="333"/>
      <c r="AD107" s="334"/>
      <c r="AH107" s="140" t="s">
        <v>600</v>
      </c>
      <c r="AJ107" s="148" t="s">
        <v>601</v>
      </c>
      <c r="AM107" s="140" t="s">
        <v>554</v>
      </c>
    </row>
    <row r="108" spans="1:39" ht="15" customHeight="1" x14ac:dyDescent="0.2">
      <c r="C108" s="91" t="s">
        <v>28</v>
      </c>
      <c r="D108" s="294" t="s">
        <v>96</v>
      </c>
      <c r="E108" s="295"/>
      <c r="F108" s="295"/>
      <c r="G108" s="295"/>
      <c r="H108" s="295"/>
      <c r="I108" s="295"/>
      <c r="J108" s="295"/>
      <c r="K108" s="296"/>
      <c r="L108" s="220"/>
      <c r="M108" s="221"/>
      <c r="N108" s="221"/>
      <c r="O108" s="221"/>
      <c r="P108" s="222"/>
      <c r="Q108" s="217"/>
      <c r="R108" s="217"/>
      <c r="S108" s="217"/>
      <c r="T108" s="217"/>
      <c r="U108" s="217"/>
      <c r="V108" s="217"/>
      <c r="W108" s="217"/>
      <c r="X108" s="217"/>
      <c r="Y108" s="217"/>
      <c r="Z108" s="217"/>
      <c r="AA108" s="217"/>
      <c r="AB108" s="217"/>
      <c r="AC108" s="305"/>
      <c r="AD108" s="305"/>
      <c r="AG108" s="140">
        <v>1</v>
      </c>
      <c r="AH108" s="157">
        <f>IF(OR($AG$101=38,AC108="NS",AND(AC108&gt;=0,AC108&lt;=100)),0,1)</f>
        <v>0</v>
      </c>
      <c r="AI108" s="148">
        <f>IF(AC108="NS",0,LEN(AC108)-LEN(INT(AC108))-1)</f>
        <v>-2</v>
      </c>
      <c r="AJ108" s="148">
        <f>IF(AI108&lt;9,0,1)</f>
        <v>0</v>
      </c>
      <c r="AL108" s="140">
        <f>+COUNTBLANK(Q108:AD108)</f>
        <v>14</v>
      </c>
      <c r="AM108" s="140">
        <f>IF($AG$101=38,0,IF(OR(AND(L108=1,AL108=7),AND(OR(L108=2,L108=3,L108=9),AL108=14)),0,1))</f>
        <v>0</v>
      </c>
    </row>
    <row r="109" spans="1:39" ht="24" customHeight="1" x14ac:dyDescent="0.2">
      <c r="C109" s="92" t="s">
        <v>29</v>
      </c>
      <c r="D109" s="321" t="s">
        <v>94</v>
      </c>
      <c r="E109" s="295"/>
      <c r="F109" s="295"/>
      <c r="G109" s="295"/>
      <c r="H109" s="295"/>
      <c r="I109" s="295"/>
      <c r="J109" s="295"/>
      <c r="K109" s="296"/>
      <c r="L109" s="220"/>
      <c r="M109" s="221"/>
      <c r="N109" s="221"/>
      <c r="O109" s="221"/>
      <c r="P109" s="222"/>
      <c r="Q109" s="217"/>
      <c r="R109" s="217"/>
      <c r="S109" s="217"/>
      <c r="T109" s="217"/>
      <c r="U109" s="217"/>
      <c r="V109" s="217"/>
      <c r="W109" s="217"/>
      <c r="X109" s="217"/>
      <c r="Y109" s="217"/>
      <c r="Z109" s="217"/>
      <c r="AA109" s="217"/>
      <c r="AB109" s="217"/>
      <c r="AC109" s="305"/>
      <c r="AD109" s="305"/>
      <c r="AG109" s="140">
        <v>2</v>
      </c>
      <c r="AH109" s="157">
        <f>IF(OR($AG$101=38,AC109="NS",AND(AC109&gt;=0,AC109&lt;=100)),0,1)</f>
        <v>0</v>
      </c>
      <c r="AI109" s="148">
        <f>IF(AC109="NS",0,LEN(AC109)-LEN(INT(AC109))-1)</f>
        <v>-2</v>
      </c>
      <c r="AJ109" s="148">
        <f>IF(AI109&lt;9,0,1)</f>
        <v>0</v>
      </c>
      <c r="AL109" s="140">
        <f>+COUNTBLANK(Q109:AD109)</f>
        <v>14</v>
      </c>
      <c r="AM109" s="140">
        <f>IF($AG$101=38,0,IF(OR(AND(L109=1,AL109=7),AND(OR(L109=2,L109=3,L109=9),AL109=14)),0,1))</f>
        <v>0</v>
      </c>
    </row>
    <row r="110" spans="1:39" ht="15" customHeight="1" x14ac:dyDescent="0.2">
      <c r="B110" s="240" t="str">
        <f>IF(AM110=0,"","Error: Debe completar toda la información requerida.")</f>
        <v/>
      </c>
      <c r="C110" s="240"/>
      <c r="D110" s="240"/>
      <c r="E110" s="240"/>
      <c r="F110" s="240"/>
      <c r="G110" s="240"/>
      <c r="H110" s="240"/>
      <c r="I110" s="240"/>
      <c r="J110" s="240"/>
      <c r="K110" s="240"/>
      <c r="L110" s="240"/>
      <c r="M110" s="240"/>
      <c r="N110" s="240"/>
      <c r="O110" s="240"/>
      <c r="P110" s="240"/>
      <c r="Q110" s="240"/>
      <c r="R110" s="240"/>
      <c r="S110" s="240"/>
      <c r="T110" s="240"/>
      <c r="U110" s="240"/>
      <c r="V110" s="240"/>
      <c r="W110" s="240"/>
      <c r="X110" s="240"/>
      <c r="Y110" s="240"/>
      <c r="Z110" s="240"/>
      <c r="AA110" s="240"/>
      <c r="AB110" s="240"/>
      <c r="AC110" s="240"/>
      <c r="AD110" s="240"/>
      <c r="AG110" s="140">
        <v>3</v>
      </c>
      <c r="AH110" s="145">
        <f>+SUM(AH108:AH109)</f>
        <v>0</v>
      </c>
      <c r="AJ110" s="145">
        <f>+SUM(AJ108:AJ109)</f>
        <v>0</v>
      </c>
      <c r="AM110" s="145">
        <f>+SUM(AM108:AM109)</f>
        <v>0</v>
      </c>
    </row>
    <row r="111" spans="1:39" ht="15" customHeight="1" x14ac:dyDescent="0.2">
      <c r="B111" s="241" t="str">
        <f>IF(AH110=0,"","Error: El porcentaje debe estar entre 0 y 100")</f>
        <v/>
      </c>
      <c r="C111" s="241"/>
      <c r="D111" s="241"/>
      <c r="E111" s="241"/>
      <c r="F111" s="241"/>
      <c r="G111" s="241"/>
      <c r="H111" s="241"/>
      <c r="I111" s="241"/>
      <c r="J111" s="241"/>
      <c r="K111" s="241"/>
      <c r="L111" s="241"/>
      <c r="M111" s="241"/>
      <c r="N111" s="241"/>
      <c r="O111" s="241"/>
      <c r="P111" s="241"/>
      <c r="Q111" s="241"/>
      <c r="R111" s="241"/>
      <c r="S111" s="241"/>
      <c r="T111" s="241"/>
      <c r="U111" s="241"/>
      <c r="V111" s="241"/>
      <c r="W111" s="241"/>
      <c r="X111" s="241"/>
      <c r="Y111" s="241"/>
      <c r="Z111" s="241"/>
      <c r="AA111" s="241"/>
      <c r="AB111" s="241"/>
      <c r="AC111" s="241"/>
      <c r="AD111" s="241"/>
      <c r="AG111" s="140">
        <v>9</v>
      </c>
    </row>
    <row r="112" spans="1:39" ht="15" customHeight="1" x14ac:dyDescent="0.2">
      <c r="B112" s="241" t="str">
        <f>IF(AJ110=0,"","Error: La cantidad de decimales no debe ser mayor a ocho")</f>
        <v/>
      </c>
      <c r="C112" s="241"/>
      <c r="D112" s="241"/>
      <c r="E112" s="241"/>
      <c r="F112" s="241"/>
      <c r="G112" s="241"/>
      <c r="H112" s="241"/>
      <c r="I112" s="241"/>
      <c r="J112" s="241"/>
      <c r="K112" s="241"/>
      <c r="L112" s="241"/>
      <c r="M112" s="241"/>
      <c r="N112" s="241"/>
      <c r="O112" s="241"/>
      <c r="P112" s="241"/>
      <c r="Q112" s="241"/>
      <c r="R112" s="241"/>
      <c r="S112" s="241"/>
      <c r="T112" s="241"/>
      <c r="U112" s="241"/>
      <c r="V112" s="241"/>
      <c r="W112" s="241"/>
      <c r="X112" s="241"/>
      <c r="Y112" s="241"/>
      <c r="Z112" s="241"/>
      <c r="AA112" s="241"/>
      <c r="AB112" s="241"/>
      <c r="AC112" s="241"/>
      <c r="AD112" s="241"/>
    </row>
    <row r="113" spans="1:36" ht="24" customHeight="1" x14ac:dyDescent="0.2">
      <c r="A113" s="77" t="s">
        <v>159</v>
      </c>
      <c r="B113" s="271" t="s">
        <v>406</v>
      </c>
      <c r="C113" s="271"/>
      <c r="D113" s="271"/>
      <c r="E113" s="271"/>
      <c r="F113" s="271"/>
      <c r="G113" s="271"/>
      <c r="H113" s="271"/>
      <c r="I113" s="271"/>
      <c r="J113" s="271"/>
      <c r="K113" s="271"/>
      <c r="L113" s="271"/>
      <c r="M113" s="271"/>
      <c r="N113" s="271"/>
      <c r="O113" s="271"/>
      <c r="P113" s="271"/>
      <c r="Q113" s="271"/>
      <c r="R113" s="271"/>
      <c r="S113" s="271"/>
      <c r="T113" s="271"/>
      <c r="U113" s="271"/>
      <c r="V113" s="271"/>
      <c r="W113" s="271"/>
      <c r="X113" s="271"/>
      <c r="Y113" s="271"/>
      <c r="Z113" s="271"/>
      <c r="AA113" s="271"/>
      <c r="AB113" s="271"/>
      <c r="AC113" s="271"/>
      <c r="AD113" s="271"/>
    </row>
    <row r="114" spans="1:36" ht="24" customHeight="1" x14ac:dyDescent="0.2">
      <c r="C114" s="226" t="s">
        <v>408</v>
      </c>
      <c r="D114" s="226"/>
      <c r="E114" s="226"/>
      <c r="F114" s="226"/>
      <c r="G114" s="226"/>
      <c r="H114" s="226"/>
      <c r="I114" s="226"/>
      <c r="J114" s="226"/>
      <c r="K114" s="226"/>
      <c r="L114" s="226"/>
      <c r="M114" s="226"/>
      <c r="N114" s="226"/>
      <c r="O114" s="226"/>
      <c r="P114" s="226"/>
      <c r="Q114" s="226"/>
      <c r="R114" s="226"/>
      <c r="S114" s="226"/>
      <c r="T114" s="226"/>
      <c r="U114" s="226"/>
      <c r="V114" s="226"/>
      <c r="W114" s="226"/>
      <c r="X114" s="226"/>
      <c r="Y114" s="226"/>
      <c r="Z114" s="226"/>
      <c r="AA114" s="226"/>
      <c r="AB114" s="226"/>
      <c r="AC114" s="226"/>
      <c r="AD114" s="226"/>
      <c r="AG114" s="140" t="s">
        <v>552</v>
      </c>
    </row>
    <row r="115" spans="1:36" ht="15" customHeight="1" x14ac:dyDescent="0.2">
      <c r="C115" s="226" t="s">
        <v>121</v>
      </c>
      <c r="D115" s="226"/>
      <c r="E115" s="226"/>
      <c r="F115" s="226"/>
      <c r="G115" s="226"/>
      <c r="H115" s="226"/>
      <c r="I115" s="226"/>
      <c r="J115" s="226"/>
      <c r="K115" s="226"/>
      <c r="L115" s="226"/>
      <c r="M115" s="226"/>
      <c r="N115" s="226"/>
      <c r="O115" s="226"/>
      <c r="P115" s="226"/>
      <c r="Q115" s="226"/>
      <c r="R115" s="226"/>
      <c r="S115" s="226"/>
      <c r="T115" s="226"/>
      <c r="U115" s="226"/>
      <c r="V115" s="226"/>
      <c r="W115" s="226"/>
      <c r="X115" s="226"/>
      <c r="Y115" s="226"/>
      <c r="Z115" s="226"/>
      <c r="AA115" s="226"/>
      <c r="AB115" s="226"/>
      <c r="AC115" s="226"/>
      <c r="AD115" s="226"/>
    </row>
    <row r="116" spans="1:36" ht="15" customHeight="1" x14ac:dyDescent="0.2">
      <c r="C116" s="226" t="s">
        <v>407</v>
      </c>
      <c r="D116" s="226"/>
      <c r="E116" s="226"/>
      <c r="F116" s="226"/>
      <c r="G116" s="226"/>
      <c r="H116" s="226"/>
      <c r="I116" s="226"/>
      <c r="J116" s="226"/>
      <c r="K116" s="226"/>
      <c r="L116" s="226"/>
      <c r="M116" s="226"/>
      <c r="N116" s="226"/>
      <c r="O116" s="226"/>
      <c r="P116" s="226"/>
      <c r="Q116" s="226"/>
      <c r="R116" s="226"/>
      <c r="S116" s="226"/>
      <c r="T116" s="226"/>
      <c r="U116" s="226"/>
      <c r="V116" s="226"/>
      <c r="W116" s="226"/>
      <c r="X116" s="226"/>
      <c r="Y116" s="226"/>
      <c r="Z116" s="226"/>
      <c r="AA116" s="226"/>
      <c r="AB116" s="226"/>
      <c r="AC116" s="226"/>
      <c r="AD116" s="226"/>
    </row>
    <row r="117" spans="1:36" ht="15" customHeight="1" thickBot="1" x14ac:dyDescent="0.25">
      <c r="AG117" s="140">
        <f>+COUNTBLANK(C118:C131)</f>
        <v>14</v>
      </c>
      <c r="AH117" s="140">
        <v>99</v>
      </c>
      <c r="AJ117" s="140" t="s">
        <v>603</v>
      </c>
    </row>
    <row r="118" spans="1:36" ht="15" customHeight="1" thickBot="1" x14ac:dyDescent="0.25">
      <c r="C118" s="124"/>
      <c r="D118" s="93" t="s">
        <v>311</v>
      </c>
      <c r="E118" s="94"/>
      <c r="F118" s="94"/>
      <c r="G118" s="94"/>
      <c r="H118" s="94"/>
      <c r="I118" s="94"/>
      <c r="J118" s="94"/>
      <c r="K118" s="94"/>
      <c r="L118" s="94"/>
      <c r="M118" s="94"/>
      <c r="N118" s="94"/>
      <c r="O118" s="94"/>
      <c r="P118" s="94"/>
      <c r="Q118" s="94"/>
      <c r="R118" s="95"/>
      <c r="S118" s="96"/>
      <c r="T118" s="78"/>
      <c r="U118" s="78"/>
      <c r="V118" s="78"/>
      <c r="W118" s="78"/>
      <c r="X118" s="78"/>
      <c r="Y118" s="78"/>
      <c r="Z118" s="78"/>
      <c r="AA118" s="78"/>
      <c r="AB118" s="78"/>
      <c r="AC118" s="78"/>
      <c r="AD118" s="78"/>
      <c r="AH118" s="145">
        <f>IF(AG117=14,0,IF(OR(AND(C131="X",COUNTBLANK(C118:C130)=13,I130=""),AND(C131="",COUNTBLANK(C118:C130)&lt;13)),0,1))</f>
        <v>0</v>
      </c>
      <c r="AJ118" s="145">
        <f>IF(AG117=14,0,IF(OR(AND(OR(L108=2,L108=3,L108=9),COUNTBLANK(C118:C131)=14,I130=""),AND(L108=1,AH118=0)),0,1))</f>
        <v>0</v>
      </c>
    </row>
    <row r="119" spans="1:36" ht="15" customHeight="1" thickBot="1" x14ac:dyDescent="0.25">
      <c r="C119" s="124"/>
      <c r="D119" s="93" t="s">
        <v>122</v>
      </c>
      <c r="E119" s="78"/>
      <c r="F119" s="78"/>
      <c r="G119" s="78"/>
      <c r="H119" s="78"/>
      <c r="I119" s="78"/>
      <c r="J119" s="78"/>
      <c r="K119" s="78"/>
      <c r="L119" s="78"/>
      <c r="M119" s="78"/>
      <c r="N119" s="78"/>
      <c r="O119" s="78"/>
      <c r="P119" s="78"/>
      <c r="Q119" s="78"/>
      <c r="R119" s="95"/>
      <c r="S119" s="82"/>
      <c r="T119" s="94"/>
      <c r="U119" s="94"/>
      <c r="V119" s="94"/>
      <c r="W119" s="94"/>
      <c r="X119" s="94"/>
      <c r="Y119" s="94"/>
      <c r="Z119" s="94"/>
      <c r="AA119" s="94"/>
      <c r="AB119" s="94"/>
      <c r="AC119" s="94"/>
      <c r="AD119" s="94"/>
    </row>
    <row r="120" spans="1:36" ht="15" customHeight="1" thickBot="1" x14ac:dyDescent="0.25">
      <c r="C120" s="124"/>
      <c r="D120" s="93" t="s">
        <v>123</v>
      </c>
      <c r="E120" s="78"/>
      <c r="F120" s="78"/>
      <c r="G120" s="78"/>
      <c r="H120" s="78"/>
      <c r="I120" s="78"/>
      <c r="J120" s="78"/>
      <c r="K120" s="78"/>
      <c r="L120" s="78"/>
      <c r="M120" s="78"/>
      <c r="N120" s="78"/>
      <c r="O120" s="78"/>
      <c r="P120" s="78"/>
      <c r="Q120" s="78"/>
      <c r="R120" s="95"/>
      <c r="S120" s="82"/>
      <c r="T120" s="94"/>
      <c r="U120" s="94"/>
      <c r="V120" s="94"/>
      <c r="W120" s="94"/>
      <c r="X120" s="94"/>
      <c r="Y120" s="94"/>
      <c r="Z120" s="94"/>
      <c r="AA120" s="94"/>
      <c r="AB120" s="94"/>
      <c r="AC120" s="94"/>
      <c r="AD120" s="94"/>
    </row>
    <row r="121" spans="1:36" ht="15" customHeight="1" thickBot="1" x14ac:dyDescent="0.25">
      <c r="C121" s="124"/>
      <c r="D121" s="93" t="s">
        <v>124</v>
      </c>
      <c r="E121" s="78"/>
      <c r="F121" s="78"/>
      <c r="G121" s="78"/>
      <c r="H121" s="78"/>
      <c r="I121" s="78"/>
      <c r="J121" s="78"/>
      <c r="K121" s="78"/>
      <c r="L121" s="78"/>
      <c r="M121" s="78"/>
      <c r="N121" s="78"/>
      <c r="O121" s="78"/>
      <c r="P121" s="78"/>
      <c r="Q121" s="78"/>
      <c r="R121" s="95"/>
      <c r="S121" s="82"/>
      <c r="T121" s="94"/>
      <c r="U121" s="94"/>
      <c r="V121" s="94"/>
      <c r="W121" s="94"/>
      <c r="X121" s="94"/>
      <c r="Y121" s="94"/>
      <c r="Z121" s="94"/>
      <c r="AA121" s="94"/>
      <c r="AB121" s="94"/>
      <c r="AC121" s="94"/>
      <c r="AD121" s="94"/>
    </row>
    <row r="122" spans="1:36" ht="15" customHeight="1" thickBot="1" x14ac:dyDescent="0.25">
      <c r="C122" s="124"/>
      <c r="D122" s="93" t="s">
        <v>125</v>
      </c>
      <c r="E122" s="78"/>
      <c r="F122" s="78"/>
      <c r="G122" s="78"/>
      <c r="H122" s="78"/>
      <c r="I122" s="78"/>
      <c r="J122" s="78"/>
      <c r="K122" s="78"/>
      <c r="L122" s="78"/>
      <c r="M122" s="78"/>
      <c r="N122" s="78"/>
      <c r="O122" s="78"/>
      <c r="P122" s="78"/>
      <c r="Q122" s="78"/>
      <c r="R122" s="95"/>
      <c r="S122" s="82"/>
      <c r="T122" s="94"/>
      <c r="U122" s="94"/>
      <c r="V122" s="94"/>
      <c r="W122" s="94"/>
      <c r="X122" s="94"/>
      <c r="Y122" s="94"/>
      <c r="Z122" s="94"/>
      <c r="AA122" s="94"/>
      <c r="AB122" s="94"/>
      <c r="AC122" s="94"/>
      <c r="AD122" s="94"/>
    </row>
    <row r="123" spans="1:36" ht="15" customHeight="1" thickBot="1" x14ac:dyDescent="0.25">
      <c r="C123" s="124"/>
      <c r="D123" s="93" t="s">
        <v>126</v>
      </c>
      <c r="E123" s="78"/>
      <c r="F123" s="78"/>
      <c r="G123" s="78"/>
      <c r="H123" s="78"/>
      <c r="I123" s="78"/>
      <c r="J123" s="78"/>
      <c r="K123" s="78"/>
      <c r="L123" s="78"/>
      <c r="M123" s="78"/>
      <c r="N123" s="78"/>
      <c r="O123" s="78"/>
      <c r="P123" s="78"/>
      <c r="Q123" s="78"/>
      <c r="R123" s="95"/>
      <c r="S123" s="96"/>
      <c r="T123" s="78"/>
      <c r="U123" s="78"/>
      <c r="V123" s="78"/>
      <c r="W123" s="78"/>
      <c r="X123" s="78"/>
      <c r="Y123" s="78"/>
      <c r="Z123" s="78"/>
      <c r="AA123" s="78"/>
      <c r="AB123" s="78"/>
      <c r="AC123" s="78"/>
      <c r="AD123" s="78"/>
    </row>
    <row r="124" spans="1:36" ht="15" customHeight="1" thickBot="1" x14ac:dyDescent="0.25">
      <c r="C124" s="124"/>
      <c r="D124" s="93" t="s">
        <v>127</v>
      </c>
      <c r="E124" s="78"/>
      <c r="F124" s="78"/>
      <c r="G124" s="78"/>
      <c r="H124" s="78"/>
      <c r="I124" s="78"/>
      <c r="J124" s="78"/>
      <c r="K124" s="78"/>
      <c r="L124" s="78"/>
      <c r="M124" s="78"/>
      <c r="N124" s="78"/>
      <c r="O124" s="78"/>
      <c r="P124" s="78"/>
      <c r="Q124" s="78"/>
      <c r="R124" s="95"/>
      <c r="S124" s="96"/>
      <c r="T124" s="78"/>
      <c r="U124" s="78"/>
      <c r="V124" s="78"/>
      <c r="W124" s="78"/>
      <c r="X124" s="78"/>
      <c r="Y124" s="78"/>
      <c r="Z124" s="78"/>
      <c r="AA124" s="78"/>
      <c r="AB124" s="78"/>
      <c r="AC124" s="78"/>
      <c r="AD124" s="78"/>
    </row>
    <row r="125" spans="1:36" ht="15" customHeight="1" thickBot="1" x14ac:dyDescent="0.25">
      <c r="C125" s="124"/>
      <c r="D125" s="93" t="s">
        <v>128</v>
      </c>
      <c r="R125" s="73"/>
    </row>
    <row r="126" spans="1:36" ht="15" customHeight="1" thickBot="1" x14ac:dyDescent="0.25">
      <c r="C126" s="124"/>
      <c r="D126" s="93" t="s">
        <v>129</v>
      </c>
    </row>
    <row r="127" spans="1:36" ht="15" customHeight="1" thickBot="1" x14ac:dyDescent="0.25">
      <c r="C127" s="124"/>
      <c r="D127" s="93" t="s">
        <v>130</v>
      </c>
    </row>
    <row r="128" spans="1:36" ht="15" customHeight="1" thickBot="1" x14ac:dyDescent="0.25">
      <c r="C128" s="124"/>
      <c r="D128" s="93" t="s">
        <v>131</v>
      </c>
    </row>
    <row r="129" spans="1:35" ht="15" customHeight="1" thickBot="1" x14ac:dyDescent="0.25">
      <c r="C129" s="124"/>
      <c r="D129" s="93" t="s">
        <v>132</v>
      </c>
      <c r="AG129" s="140" t="s">
        <v>553</v>
      </c>
    </row>
    <row r="130" spans="1:35" ht="15" customHeight="1" thickBot="1" x14ac:dyDescent="0.25">
      <c r="C130" s="124"/>
      <c r="D130" s="93" t="s">
        <v>416</v>
      </c>
      <c r="I130" s="201"/>
      <c r="J130" s="201"/>
      <c r="K130" s="201"/>
      <c r="L130" s="201"/>
      <c r="M130" s="201"/>
      <c r="N130" s="201"/>
      <c r="O130" s="201"/>
      <c r="P130" s="201"/>
      <c r="Q130" s="201"/>
      <c r="R130" s="201"/>
      <c r="S130" s="201"/>
      <c r="T130" s="201"/>
      <c r="U130" s="201"/>
      <c r="V130" s="201"/>
      <c r="W130" s="201"/>
      <c r="X130" s="201"/>
      <c r="Y130" s="201"/>
      <c r="Z130" s="201"/>
      <c r="AA130" s="201"/>
      <c r="AB130" s="201"/>
      <c r="AC130" s="201"/>
      <c r="AD130" s="201"/>
      <c r="AG130" s="145">
        <f>IF(OR(AND(C130="",I130=""),AND(C130="X",I130&lt;&gt;"")),0,1)</f>
        <v>0</v>
      </c>
    </row>
    <row r="131" spans="1:35" ht="15" customHeight="1" thickBot="1" x14ac:dyDescent="0.25">
      <c r="C131" s="124"/>
      <c r="D131" s="93" t="s">
        <v>133</v>
      </c>
    </row>
    <row r="132" spans="1:35" ht="15" customHeight="1" x14ac:dyDescent="0.2">
      <c r="B132" s="242" t="str">
        <f>IF(AG130=0,"","Error: Debe especificar el otro.")</f>
        <v/>
      </c>
      <c r="C132" s="242"/>
      <c r="D132" s="242"/>
      <c r="E132" s="242"/>
      <c r="F132" s="242"/>
      <c r="G132" s="242"/>
      <c r="H132" s="242"/>
      <c r="I132" s="242"/>
      <c r="J132" s="242"/>
      <c r="K132" s="242"/>
      <c r="L132" s="242"/>
      <c r="M132" s="242"/>
      <c r="N132" s="242"/>
      <c r="O132" s="242"/>
      <c r="P132" s="242"/>
      <c r="Q132" s="242"/>
      <c r="R132" s="242"/>
      <c r="S132" s="242"/>
      <c r="T132" s="242"/>
      <c r="U132" s="242"/>
      <c r="V132" s="242"/>
      <c r="W132" s="242"/>
      <c r="X132" s="242"/>
      <c r="Y132" s="242"/>
      <c r="Z132" s="242"/>
      <c r="AA132" s="242"/>
      <c r="AB132" s="242"/>
      <c r="AC132" s="242"/>
      <c r="AD132" s="242"/>
    </row>
    <row r="133" spans="1:35" ht="15" customHeight="1" x14ac:dyDescent="0.2">
      <c r="B133" s="211" t="str">
        <f>IF(AH118=0,"","Error: En caso de seleccionar el código 99 no debe seleccionar otro código.")</f>
        <v/>
      </c>
      <c r="C133" s="211"/>
      <c r="D133" s="211"/>
      <c r="E133" s="211"/>
      <c r="F133" s="211"/>
      <c r="G133" s="211"/>
      <c r="H133" s="211"/>
      <c r="I133" s="211"/>
      <c r="J133" s="211"/>
      <c r="K133" s="211"/>
      <c r="L133" s="211"/>
      <c r="M133" s="211"/>
      <c r="N133" s="211"/>
      <c r="O133" s="211"/>
      <c r="P133" s="211"/>
      <c r="Q133" s="211"/>
      <c r="R133" s="211"/>
      <c r="S133" s="211"/>
      <c r="T133" s="211"/>
      <c r="U133" s="211"/>
      <c r="V133" s="211"/>
      <c r="W133" s="211"/>
      <c r="X133" s="211"/>
      <c r="Y133" s="211"/>
      <c r="Z133" s="211"/>
      <c r="AA133" s="211"/>
      <c r="AB133" s="211"/>
      <c r="AC133" s="211"/>
      <c r="AD133" s="211"/>
    </row>
    <row r="134" spans="1:35" ht="15" customHeight="1" x14ac:dyDescent="0.2">
      <c r="B134" s="211" t="str">
        <f>IF(AJ118=0,"","Error: Verificar las instrucciones y la consistencia de la selección con respecto a la pregunta 5.")</f>
        <v/>
      </c>
      <c r="C134" s="211"/>
      <c r="D134" s="211"/>
      <c r="E134" s="211"/>
      <c r="F134" s="211"/>
      <c r="G134" s="211"/>
      <c r="H134" s="211"/>
      <c r="I134" s="211"/>
      <c r="J134" s="211"/>
      <c r="K134" s="211"/>
      <c r="L134" s="211"/>
      <c r="M134" s="211"/>
      <c r="N134" s="211"/>
      <c r="O134" s="211"/>
      <c r="P134" s="211"/>
      <c r="Q134" s="211"/>
      <c r="R134" s="211"/>
      <c r="S134" s="211"/>
      <c r="T134" s="211"/>
      <c r="U134" s="211"/>
      <c r="V134" s="211"/>
      <c r="W134" s="211"/>
      <c r="X134" s="211"/>
      <c r="Y134" s="211"/>
      <c r="Z134" s="211"/>
      <c r="AA134" s="211"/>
      <c r="AB134" s="211"/>
      <c r="AC134" s="211"/>
      <c r="AD134" s="211"/>
    </row>
    <row r="135" spans="1:35" ht="15" customHeight="1" x14ac:dyDescent="0.2">
      <c r="A135" s="77" t="s">
        <v>368</v>
      </c>
      <c r="B135" s="324" t="s">
        <v>409</v>
      </c>
      <c r="C135" s="324"/>
      <c r="D135" s="324"/>
      <c r="E135" s="324"/>
      <c r="F135" s="324"/>
      <c r="G135" s="324"/>
      <c r="H135" s="324"/>
      <c r="I135" s="324"/>
      <c r="J135" s="324"/>
      <c r="K135" s="324"/>
      <c r="L135" s="324"/>
      <c r="M135" s="324"/>
      <c r="N135" s="324"/>
      <c r="O135" s="324"/>
      <c r="P135" s="324"/>
      <c r="Q135" s="324"/>
      <c r="R135" s="324"/>
      <c r="S135" s="324"/>
      <c r="T135" s="324"/>
      <c r="U135" s="324"/>
      <c r="V135" s="324"/>
      <c r="W135" s="324"/>
      <c r="X135" s="324"/>
      <c r="Y135" s="324"/>
      <c r="Z135" s="324"/>
      <c r="AA135" s="324"/>
      <c r="AB135" s="324"/>
      <c r="AC135" s="324"/>
      <c r="AD135" s="324"/>
      <c r="AG135" s="140" t="s">
        <v>552</v>
      </c>
    </row>
    <row r="136" spans="1:35" ht="15" customHeight="1" x14ac:dyDescent="0.2">
      <c r="C136" s="226" t="s">
        <v>22</v>
      </c>
      <c r="D136" s="226"/>
      <c r="E136" s="226"/>
      <c r="F136" s="226"/>
      <c r="G136" s="226"/>
      <c r="H136" s="226"/>
      <c r="I136" s="226"/>
      <c r="J136" s="226"/>
      <c r="K136" s="226"/>
      <c r="L136" s="226"/>
      <c r="M136" s="226"/>
      <c r="N136" s="226"/>
      <c r="O136" s="226"/>
      <c r="P136" s="226"/>
      <c r="Q136" s="226"/>
      <c r="R136" s="226"/>
      <c r="S136" s="226"/>
      <c r="T136" s="226"/>
      <c r="U136" s="226"/>
      <c r="V136" s="226"/>
      <c r="W136" s="226"/>
      <c r="X136" s="226"/>
      <c r="Y136" s="226"/>
      <c r="Z136" s="226"/>
      <c r="AA136" s="226"/>
      <c r="AB136" s="226"/>
      <c r="AC136" s="226"/>
      <c r="AD136" s="226"/>
    </row>
    <row r="137" spans="1:35" ht="15" customHeight="1" thickBot="1" x14ac:dyDescent="0.25"/>
    <row r="138" spans="1:35" ht="15" customHeight="1" thickBot="1" x14ac:dyDescent="0.25">
      <c r="C138" s="123"/>
      <c r="D138" s="78" t="s">
        <v>23</v>
      </c>
    </row>
    <row r="139" spans="1:35" ht="15" customHeight="1" thickBot="1" x14ac:dyDescent="0.25">
      <c r="C139" s="139"/>
      <c r="D139" s="78" t="s">
        <v>410</v>
      </c>
    </row>
    <row r="140" spans="1:35" ht="15" customHeight="1" thickBot="1" x14ac:dyDescent="0.25">
      <c r="C140" s="123"/>
      <c r="D140" s="78" t="s">
        <v>411</v>
      </c>
    </row>
    <row r="141" spans="1:35" ht="15" customHeight="1" thickBot="1" x14ac:dyDescent="0.25">
      <c r="C141" s="162"/>
      <c r="D141" s="78" t="s">
        <v>412</v>
      </c>
    </row>
    <row r="142" spans="1:35" ht="15" customHeight="1" x14ac:dyDescent="0.2"/>
    <row r="143" spans="1:35" ht="15" customHeight="1" x14ac:dyDescent="0.2">
      <c r="B143" s="287" t="str">
        <f>IF(COUNTIF(C138:C141,"X")&gt;1,"Error: Seleccionar sólo un código.","")</f>
        <v/>
      </c>
      <c r="C143" s="287"/>
      <c r="D143" s="287"/>
      <c r="E143" s="287"/>
      <c r="F143" s="287"/>
      <c r="G143" s="287"/>
      <c r="H143" s="287"/>
      <c r="I143" s="287"/>
      <c r="J143" s="287"/>
      <c r="K143" s="287"/>
      <c r="L143" s="287"/>
      <c r="M143" s="287"/>
      <c r="N143" s="287"/>
      <c r="O143" s="287"/>
      <c r="P143" s="287"/>
      <c r="Q143" s="287"/>
      <c r="R143" s="287"/>
      <c r="S143" s="287"/>
      <c r="T143" s="287"/>
      <c r="U143" s="287"/>
      <c r="V143" s="287"/>
      <c r="W143" s="287"/>
      <c r="X143" s="287"/>
      <c r="Y143" s="287"/>
      <c r="Z143" s="287"/>
      <c r="AA143" s="287"/>
      <c r="AB143" s="287"/>
      <c r="AC143" s="287"/>
      <c r="AD143" s="287"/>
      <c r="AG143" s="140" t="s">
        <v>554</v>
      </c>
    </row>
    <row r="144" spans="1:35" ht="15" customHeight="1" x14ac:dyDescent="0.2">
      <c r="AG144" s="140">
        <f>+COUNTBLANK(C147:H151)</f>
        <v>29</v>
      </c>
      <c r="AH144" s="140">
        <v>29</v>
      </c>
      <c r="AI144" s="140">
        <v>26</v>
      </c>
    </row>
    <row r="145" spans="1:36" ht="15" customHeight="1" x14ac:dyDescent="0.2">
      <c r="A145" s="77" t="s">
        <v>285</v>
      </c>
      <c r="B145" s="271" t="s">
        <v>413</v>
      </c>
      <c r="C145" s="271"/>
      <c r="D145" s="271"/>
      <c r="E145" s="271"/>
      <c r="F145" s="271"/>
      <c r="G145" s="271"/>
      <c r="H145" s="271"/>
      <c r="I145" s="271"/>
      <c r="J145" s="271"/>
      <c r="K145" s="271"/>
      <c r="L145" s="271"/>
      <c r="M145" s="271"/>
      <c r="N145" s="271"/>
      <c r="O145" s="271"/>
      <c r="P145" s="271"/>
      <c r="Q145" s="271"/>
      <c r="R145" s="271"/>
      <c r="S145" s="271"/>
      <c r="T145" s="271"/>
      <c r="U145" s="271"/>
      <c r="V145" s="271"/>
      <c r="W145" s="271"/>
      <c r="X145" s="271"/>
      <c r="Y145" s="271"/>
      <c r="Z145" s="271"/>
      <c r="AA145" s="271"/>
      <c r="AB145" s="271"/>
      <c r="AC145" s="271"/>
      <c r="AD145" s="271"/>
      <c r="AG145" s="141" t="s">
        <v>555</v>
      </c>
      <c r="AH145" s="142" t="s">
        <v>556</v>
      </c>
      <c r="AI145" s="142" t="s">
        <v>557</v>
      </c>
      <c r="AJ145" s="142" t="s">
        <v>558</v>
      </c>
    </row>
    <row r="146" spans="1:36" ht="15" customHeight="1" thickBot="1" x14ac:dyDescent="0.25">
      <c r="C146" s="97"/>
      <c r="D146" s="97"/>
      <c r="E146" s="97"/>
      <c r="F146" s="97"/>
      <c r="G146" s="97"/>
      <c r="H146" s="97"/>
      <c r="I146" s="97"/>
      <c r="J146" s="97"/>
      <c r="K146" s="97"/>
      <c r="L146" s="97"/>
      <c r="M146" s="97"/>
      <c r="N146" s="97"/>
      <c r="O146" s="97"/>
      <c r="P146" s="97"/>
      <c r="Q146" s="97"/>
      <c r="R146" s="97"/>
      <c r="S146" s="97"/>
      <c r="T146" s="97"/>
      <c r="U146" s="97"/>
      <c r="V146" s="97"/>
      <c r="W146" s="97"/>
      <c r="X146" s="97"/>
      <c r="Y146" s="97"/>
      <c r="Z146" s="97"/>
      <c r="AA146" s="97"/>
      <c r="AB146" s="97"/>
      <c r="AC146" s="97"/>
      <c r="AD146" s="97"/>
      <c r="AG146" s="140">
        <f>C147</f>
        <v>0</v>
      </c>
      <c r="AH146" s="143">
        <f>COUNTIF(E149:H151,"NS")</f>
        <v>0</v>
      </c>
      <c r="AI146" s="147">
        <f>+SUM(E149:H151)</f>
        <v>0</v>
      </c>
      <c r="AJ146" s="144">
        <f>IF($AG$144=29,0,IF(OR(AND(AG146=0,AH146&gt;0),AND(AG146="ns",AI146&gt;0),AND(AG146="ns",AH146=0,AI146=0)),1,IF(OR(AND(AG146&gt;0,AH146=2),AND(AG146="ns",AH146=2),AND(AG146="ns",AI146=0,AH146&gt;0),AG146=AI146),0,1)))</f>
        <v>0</v>
      </c>
    </row>
    <row r="147" spans="1:36" ht="15" customHeight="1" thickBot="1" x14ac:dyDescent="0.25">
      <c r="C147" s="325"/>
      <c r="D147" s="326"/>
      <c r="E147" s="326"/>
      <c r="F147" s="327"/>
      <c r="G147" s="98" t="s">
        <v>414</v>
      </c>
    </row>
    <row r="148" spans="1:36" ht="15" customHeight="1" x14ac:dyDescent="0.2"/>
    <row r="149" spans="1:36" ht="15" customHeight="1" x14ac:dyDescent="0.2">
      <c r="E149" s="328"/>
      <c r="F149" s="328"/>
      <c r="G149" s="328"/>
      <c r="H149" s="328"/>
      <c r="I149" s="99" t="s">
        <v>372</v>
      </c>
    </row>
    <row r="150" spans="1:36" ht="15" customHeight="1" x14ac:dyDescent="0.2"/>
    <row r="151" spans="1:36" ht="15" customHeight="1" x14ac:dyDescent="0.2">
      <c r="E151" s="328"/>
      <c r="F151" s="328"/>
      <c r="G151" s="328"/>
      <c r="H151" s="328"/>
      <c r="I151" s="78" t="s">
        <v>135</v>
      </c>
    </row>
    <row r="152" spans="1:36" ht="15" customHeight="1" x14ac:dyDescent="0.2">
      <c r="B152" s="211" t="str">
        <f>IF(AJ146=0,"","Error: Verificar la suma.")</f>
        <v/>
      </c>
      <c r="C152" s="211"/>
      <c r="D152" s="211"/>
      <c r="E152" s="211"/>
      <c r="F152" s="211"/>
      <c r="G152" s="211"/>
      <c r="H152" s="211"/>
      <c r="I152" s="211"/>
      <c r="J152" s="211"/>
      <c r="K152" s="211"/>
      <c r="L152" s="211"/>
      <c r="M152" s="211"/>
      <c r="N152" s="211"/>
      <c r="O152" s="211"/>
      <c r="P152" s="211"/>
      <c r="Q152" s="211"/>
      <c r="R152" s="211"/>
      <c r="S152" s="211"/>
      <c r="T152" s="211"/>
      <c r="U152" s="211"/>
      <c r="V152" s="211"/>
      <c r="W152" s="211"/>
      <c r="X152" s="211"/>
      <c r="Y152" s="211"/>
      <c r="Z152" s="211"/>
      <c r="AA152" s="211"/>
      <c r="AB152" s="211"/>
      <c r="AC152" s="211"/>
      <c r="AD152" s="211"/>
    </row>
    <row r="153" spans="1:36" ht="15" customHeight="1" x14ac:dyDescent="0.2">
      <c r="B153" s="216" t="str">
        <f>IF(OR(AG144=29,AG144=26),"","Error: Debe completar toda la información requerida.")</f>
        <v/>
      </c>
      <c r="C153" s="216"/>
      <c r="D153" s="216"/>
      <c r="E153" s="216"/>
      <c r="F153" s="216"/>
      <c r="G153" s="216"/>
      <c r="H153" s="216"/>
      <c r="I153" s="216"/>
      <c r="J153" s="216"/>
      <c r="K153" s="216"/>
      <c r="L153" s="216"/>
      <c r="M153" s="216"/>
      <c r="N153" s="216"/>
      <c r="O153" s="216"/>
      <c r="P153" s="216"/>
      <c r="Q153" s="216"/>
      <c r="R153" s="216"/>
      <c r="S153" s="216"/>
      <c r="T153" s="216"/>
      <c r="U153" s="216"/>
      <c r="V153" s="216"/>
      <c r="W153" s="216"/>
      <c r="X153" s="216"/>
      <c r="Y153" s="216"/>
      <c r="Z153" s="216"/>
      <c r="AA153" s="216"/>
      <c r="AB153" s="216"/>
      <c r="AC153" s="216"/>
      <c r="AD153" s="216"/>
    </row>
    <row r="154" spans="1:36" ht="15" customHeight="1" x14ac:dyDescent="0.2"/>
    <row r="155" spans="1:36" ht="15" customHeight="1" x14ac:dyDescent="0.2">
      <c r="A155" s="77" t="s">
        <v>286</v>
      </c>
      <c r="B155" s="324" t="s">
        <v>137</v>
      </c>
      <c r="C155" s="324"/>
      <c r="D155" s="324"/>
      <c r="E155" s="324"/>
      <c r="F155" s="324"/>
      <c r="G155" s="324"/>
      <c r="H155" s="324"/>
      <c r="I155" s="324"/>
      <c r="J155" s="324"/>
      <c r="K155" s="324"/>
      <c r="L155" s="324"/>
      <c r="M155" s="324"/>
      <c r="N155" s="324"/>
      <c r="O155" s="324"/>
      <c r="P155" s="324"/>
      <c r="Q155" s="324"/>
      <c r="R155" s="324"/>
      <c r="S155" s="324"/>
      <c r="T155" s="324"/>
      <c r="U155" s="324"/>
      <c r="V155" s="324"/>
      <c r="W155" s="324"/>
      <c r="X155" s="324"/>
      <c r="Y155" s="324"/>
      <c r="Z155" s="324"/>
      <c r="AA155" s="324"/>
      <c r="AB155" s="324"/>
      <c r="AC155" s="324"/>
      <c r="AD155" s="324"/>
    </row>
    <row r="156" spans="1:36" ht="15" customHeight="1" x14ac:dyDescent="0.2">
      <c r="C156" s="226" t="s">
        <v>121</v>
      </c>
      <c r="D156" s="226"/>
      <c r="E156" s="226"/>
      <c r="F156" s="226"/>
      <c r="G156" s="226"/>
      <c r="H156" s="226"/>
      <c r="I156" s="226"/>
      <c r="J156" s="226"/>
      <c r="K156" s="226"/>
      <c r="L156" s="226"/>
      <c r="M156" s="226"/>
      <c r="N156" s="226"/>
      <c r="O156" s="226"/>
      <c r="P156" s="226"/>
      <c r="Q156" s="226"/>
      <c r="R156" s="226"/>
      <c r="S156" s="226"/>
      <c r="T156" s="226"/>
      <c r="U156" s="226"/>
      <c r="V156" s="226"/>
      <c r="W156" s="226"/>
      <c r="X156" s="226"/>
      <c r="Y156" s="226"/>
      <c r="Z156" s="226"/>
      <c r="AA156" s="226"/>
      <c r="AB156" s="226"/>
      <c r="AC156" s="226"/>
      <c r="AD156" s="226"/>
      <c r="AG156" s="140" t="s">
        <v>552</v>
      </c>
    </row>
    <row r="157" spans="1:36" ht="15" customHeight="1" x14ac:dyDescent="0.2">
      <c r="C157" s="226" t="s">
        <v>415</v>
      </c>
      <c r="D157" s="226"/>
      <c r="E157" s="226"/>
      <c r="F157" s="226"/>
      <c r="G157" s="226"/>
      <c r="H157" s="226"/>
      <c r="I157" s="226"/>
      <c r="J157" s="226"/>
      <c r="K157" s="226"/>
      <c r="L157" s="226"/>
      <c r="M157" s="226"/>
      <c r="N157" s="226"/>
      <c r="O157" s="226"/>
      <c r="P157" s="226"/>
      <c r="Q157" s="226"/>
      <c r="R157" s="226"/>
      <c r="S157" s="226"/>
      <c r="T157" s="226"/>
      <c r="U157" s="226"/>
      <c r="V157" s="226"/>
      <c r="W157" s="226"/>
      <c r="X157" s="226"/>
      <c r="Y157" s="226"/>
      <c r="Z157" s="226"/>
      <c r="AA157" s="226"/>
      <c r="AB157" s="226"/>
      <c r="AC157" s="226"/>
      <c r="AD157" s="226"/>
      <c r="AH157" s="140">
        <f>+COUNTBLANK(C159:C171)</f>
        <v>13</v>
      </c>
      <c r="AI157" s="140">
        <v>99</v>
      </c>
      <c r="AJ157" s="140">
        <v>12</v>
      </c>
    </row>
    <row r="158" spans="1:36" ht="15" customHeight="1" thickBot="1" x14ac:dyDescent="0.25">
      <c r="AI158" s="145">
        <f>IF(AH157=13,0,IF(OR(AND(C171="X",COUNTBLANK(C159:C170)=12,I169=""),AND(C171="",COUNTBLANK(C159:C170)&lt;12)),0,1))</f>
        <v>0</v>
      </c>
      <c r="AJ158" s="145">
        <f>IF(AH157=13,0,IF(OR(AND(C170="X",COUNTBLANK(C159:C169)=11,C171="",I169=""),AND(C170="",COUNTBLANK(C159:C169)&lt;11,C171="")),0,1))</f>
        <v>0</v>
      </c>
    </row>
    <row r="159" spans="1:36" ht="15" customHeight="1" thickBot="1" x14ac:dyDescent="0.25">
      <c r="C159" s="123"/>
      <c r="D159" s="100" t="s">
        <v>138</v>
      </c>
      <c r="E159" s="101"/>
      <c r="F159" s="101"/>
      <c r="G159" s="101"/>
      <c r="H159" s="101"/>
      <c r="I159" s="101"/>
      <c r="J159" s="101"/>
      <c r="K159" s="101"/>
      <c r="L159" s="101"/>
      <c r="M159" s="101"/>
      <c r="N159" s="101"/>
      <c r="O159" s="101"/>
      <c r="P159" s="101"/>
      <c r="Q159" s="101"/>
      <c r="R159" s="101"/>
      <c r="S159" s="101"/>
      <c r="T159" s="101"/>
      <c r="U159" s="101"/>
      <c r="V159" s="101"/>
      <c r="W159" s="101"/>
      <c r="X159" s="101"/>
      <c r="Y159" s="101"/>
      <c r="Z159" s="101"/>
      <c r="AA159" s="101"/>
      <c r="AB159" s="101"/>
      <c r="AC159" s="101"/>
      <c r="AD159" s="101"/>
    </row>
    <row r="160" spans="1:36" ht="15" customHeight="1" thickBot="1" x14ac:dyDescent="0.25">
      <c r="C160" s="139"/>
      <c r="D160" s="100" t="s">
        <v>139</v>
      </c>
      <c r="E160" s="101"/>
      <c r="F160" s="101"/>
      <c r="G160" s="101"/>
      <c r="H160" s="101"/>
      <c r="I160" s="101"/>
      <c r="J160" s="101"/>
      <c r="K160" s="101"/>
      <c r="L160" s="101"/>
      <c r="M160" s="101"/>
      <c r="N160" s="101"/>
      <c r="O160" s="101"/>
      <c r="P160" s="101"/>
      <c r="Q160" s="101"/>
      <c r="R160" s="101"/>
      <c r="S160" s="101"/>
      <c r="T160" s="101"/>
      <c r="U160" s="101"/>
      <c r="V160" s="101"/>
      <c r="W160" s="101"/>
      <c r="X160" s="101"/>
      <c r="Y160" s="101"/>
      <c r="Z160" s="101"/>
      <c r="AA160" s="101"/>
      <c r="AB160" s="101"/>
      <c r="AC160" s="101"/>
      <c r="AD160" s="101"/>
    </row>
    <row r="161" spans="1:33" ht="15" customHeight="1" thickBot="1" x14ac:dyDescent="0.25">
      <c r="C161" s="123"/>
      <c r="D161" s="100" t="s">
        <v>140</v>
      </c>
      <c r="E161" s="101"/>
      <c r="F161" s="101"/>
      <c r="G161" s="101"/>
      <c r="H161" s="101"/>
      <c r="I161" s="101"/>
      <c r="J161" s="101"/>
      <c r="K161" s="101"/>
      <c r="L161" s="101"/>
      <c r="M161" s="101"/>
      <c r="N161" s="101"/>
      <c r="O161" s="101"/>
      <c r="P161" s="101"/>
      <c r="Q161" s="101"/>
      <c r="R161" s="101"/>
      <c r="S161" s="101"/>
      <c r="T161" s="101"/>
      <c r="U161" s="101"/>
      <c r="V161" s="101"/>
      <c r="W161" s="101"/>
      <c r="X161" s="101"/>
      <c r="Y161" s="101"/>
      <c r="Z161" s="101"/>
      <c r="AA161" s="101"/>
      <c r="AB161" s="101"/>
      <c r="AC161" s="101"/>
      <c r="AD161" s="101"/>
    </row>
    <row r="162" spans="1:33" ht="15" customHeight="1" thickBot="1" x14ac:dyDescent="0.25">
      <c r="C162" s="139"/>
      <c r="D162" s="100" t="s">
        <v>141</v>
      </c>
      <c r="E162" s="101"/>
      <c r="F162" s="101"/>
      <c r="G162" s="101"/>
      <c r="H162" s="101"/>
      <c r="I162" s="101"/>
      <c r="J162" s="101"/>
      <c r="K162" s="101"/>
      <c r="L162" s="101"/>
      <c r="M162" s="101"/>
      <c r="N162" s="101"/>
      <c r="O162" s="101"/>
      <c r="P162" s="101"/>
      <c r="Q162" s="101"/>
      <c r="R162" s="101"/>
      <c r="S162" s="101"/>
      <c r="T162" s="101"/>
      <c r="U162" s="101"/>
      <c r="V162" s="101"/>
      <c r="W162" s="101"/>
      <c r="X162" s="101"/>
      <c r="Y162" s="101"/>
      <c r="Z162" s="101"/>
      <c r="AA162" s="101"/>
      <c r="AB162" s="101"/>
      <c r="AC162" s="101"/>
      <c r="AD162" s="101"/>
    </row>
    <row r="163" spans="1:33" ht="24" customHeight="1" thickBot="1" x14ac:dyDescent="0.25">
      <c r="C163" s="123"/>
      <c r="D163" s="275" t="s">
        <v>142</v>
      </c>
      <c r="E163" s="276"/>
      <c r="F163" s="276"/>
      <c r="G163" s="276"/>
      <c r="H163" s="276"/>
      <c r="I163" s="276"/>
      <c r="J163" s="276"/>
      <c r="K163" s="276"/>
      <c r="L163" s="276"/>
      <c r="M163" s="276"/>
      <c r="N163" s="276"/>
      <c r="O163" s="276"/>
      <c r="P163" s="276"/>
      <c r="Q163" s="276"/>
      <c r="R163" s="276"/>
      <c r="S163" s="276"/>
      <c r="T163" s="276"/>
      <c r="U163" s="276"/>
      <c r="V163" s="276"/>
      <c r="W163" s="276"/>
      <c r="X163" s="276"/>
      <c r="Y163" s="276"/>
      <c r="Z163" s="276"/>
      <c r="AA163" s="276"/>
      <c r="AB163" s="276"/>
      <c r="AC163" s="276"/>
      <c r="AD163" s="276"/>
    </row>
    <row r="164" spans="1:33" ht="24" customHeight="1" thickBot="1" x14ac:dyDescent="0.25">
      <c r="C164" s="139"/>
      <c r="D164" s="275" t="s">
        <v>143</v>
      </c>
      <c r="E164" s="276"/>
      <c r="F164" s="276"/>
      <c r="G164" s="276"/>
      <c r="H164" s="276"/>
      <c r="I164" s="276"/>
      <c r="J164" s="276"/>
      <c r="K164" s="276"/>
      <c r="L164" s="276"/>
      <c r="M164" s="276"/>
      <c r="N164" s="276"/>
      <c r="O164" s="276"/>
      <c r="P164" s="276"/>
      <c r="Q164" s="276"/>
      <c r="R164" s="276"/>
      <c r="S164" s="276"/>
      <c r="T164" s="276"/>
      <c r="U164" s="276"/>
      <c r="V164" s="276"/>
      <c r="W164" s="276"/>
      <c r="X164" s="276"/>
      <c r="Y164" s="276"/>
      <c r="Z164" s="276"/>
      <c r="AA164" s="276"/>
      <c r="AB164" s="276"/>
      <c r="AC164" s="276"/>
      <c r="AD164" s="276"/>
    </row>
    <row r="165" spans="1:33" ht="15" customHeight="1" thickBot="1" x14ac:dyDescent="0.25">
      <c r="C165" s="123"/>
      <c r="D165" s="100" t="s">
        <v>144</v>
      </c>
      <c r="E165" s="100"/>
      <c r="F165" s="100"/>
      <c r="G165" s="100"/>
      <c r="H165" s="100"/>
      <c r="I165" s="100"/>
      <c r="J165" s="100"/>
      <c r="K165" s="100"/>
      <c r="L165" s="100"/>
      <c r="M165" s="100"/>
      <c r="N165" s="100"/>
      <c r="O165" s="100"/>
      <c r="P165" s="100"/>
      <c r="Q165" s="100"/>
      <c r="R165" s="100"/>
      <c r="S165" s="100"/>
      <c r="T165" s="100"/>
      <c r="U165" s="100"/>
      <c r="V165" s="100"/>
      <c r="W165" s="100"/>
      <c r="X165" s="100"/>
      <c r="Y165" s="100"/>
      <c r="Z165" s="100"/>
      <c r="AA165" s="100"/>
      <c r="AB165" s="100"/>
      <c r="AC165" s="100"/>
      <c r="AD165" s="100"/>
    </row>
    <row r="166" spans="1:33" ht="24" customHeight="1" thickBot="1" x14ac:dyDescent="0.25">
      <c r="C166" s="139"/>
      <c r="D166" s="275" t="s">
        <v>145</v>
      </c>
      <c r="E166" s="276"/>
      <c r="F166" s="276"/>
      <c r="G166" s="276"/>
      <c r="H166" s="276"/>
      <c r="I166" s="276"/>
      <c r="J166" s="276"/>
      <c r="K166" s="276"/>
      <c r="L166" s="276"/>
      <c r="M166" s="276"/>
      <c r="N166" s="276"/>
      <c r="O166" s="276"/>
      <c r="P166" s="276"/>
      <c r="Q166" s="276"/>
      <c r="R166" s="276"/>
      <c r="S166" s="276"/>
      <c r="T166" s="276"/>
      <c r="U166" s="276"/>
      <c r="V166" s="276"/>
      <c r="W166" s="276"/>
      <c r="X166" s="276"/>
      <c r="Y166" s="276"/>
      <c r="Z166" s="276"/>
      <c r="AA166" s="276"/>
      <c r="AB166" s="276"/>
      <c r="AC166" s="276"/>
      <c r="AD166" s="276"/>
    </row>
    <row r="167" spans="1:33" ht="15" customHeight="1" thickBot="1" x14ac:dyDescent="0.25">
      <c r="C167" s="123"/>
      <c r="D167" s="100" t="s">
        <v>146</v>
      </c>
      <c r="E167" s="102"/>
      <c r="F167" s="101"/>
      <c r="G167" s="101"/>
      <c r="H167" s="101"/>
      <c r="I167" s="101"/>
      <c r="J167" s="101"/>
      <c r="K167" s="101"/>
      <c r="L167" s="101"/>
      <c r="M167" s="101"/>
      <c r="N167" s="101"/>
      <c r="O167" s="101"/>
      <c r="P167" s="101"/>
      <c r="Q167" s="101"/>
      <c r="R167" s="101"/>
      <c r="S167" s="101"/>
      <c r="T167" s="101"/>
      <c r="U167" s="101"/>
      <c r="V167" s="101"/>
      <c r="W167" s="101"/>
      <c r="X167" s="101"/>
      <c r="Y167" s="101"/>
      <c r="Z167" s="101"/>
      <c r="AA167" s="101"/>
      <c r="AB167" s="101"/>
      <c r="AC167" s="101"/>
      <c r="AD167" s="101"/>
    </row>
    <row r="168" spans="1:33" ht="24" customHeight="1" thickBot="1" x14ac:dyDescent="0.25">
      <c r="C168" s="139"/>
      <c r="D168" s="275" t="s">
        <v>147</v>
      </c>
      <c r="E168" s="276"/>
      <c r="F168" s="276"/>
      <c r="G168" s="276"/>
      <c r="H168" s="276"/>
      <c r="I168" s="276"/>
      <c r="J168" s="276"/>
      <c r="K168" s="276"/>
      <c r="L168" s="276"/>
      <c r="M168" s="276"/>
      <c r="N168" s="276"/>
      <c r="O168" s="276"/>
      <c r="P168" s="276"/>
      <c r="Q168" s="276"/>
      <c r="R168" s="276"/>
      <c r="S168" s="276"/>
      <c r="T168" s="276"/>
      <c r="U168" s="276"/>
      <c r="V168" s="276"/>
      <c r="W168" s="276"/>
      <c r="X168" s="276"/>
      <c r="Y168" s="276"/>
      <c r="Z168" s="276"/>
      <c r="AA168" s="276"/>
      <c r="AB168" s="276"/>
      <c r="AC168" s="276"/>
      <c r="AD168" s="276"/>
      <c r="AG168" s="140" t="s">
        <v>553</v>
      </c>
    </row>
    <row r="169" spans="1:33" ht="15" customHeight="1" thickBot="1" x14ac:dyDescent="0.25">
      <c r="C169" s="123"/>
      <c r="D169" s="100" t="s">
        <v>417</v>
      </c>
      <c r="E169" s="102"/>
      <c r="F169" s="101"/>
      <c r="G169" s="101"/>
      <c r="H169" s="101"/>
      <c r="I169" s="193"/>
      <c r="J169" s="193"/>
      <c r="K169" s="193"/>
      <c r="L169" s="193"/>
      <c r="M169" s="193"/>
      <c r="N169" s="193"/>
      <c r="O169" s="193"/>
      <c r="P169" s="193"/>
      <c r="Q169" s="193"/>
      <c r="R169" s="193"/>
      <c r="S169" s="193"/>
      <c r="T169" s="193"/>
      <c r="U169" s="193"/>
      <c r="V169" s="193"/>
      <c r="W169" s="193"/>
      <c r="X169" s="193"/>
      <c r="Y169" s="193"/>
      <c r="Z169" s="193"/>
      <c r="AA169" s="193"/>
      <c r="AB169" s="193"/>
      <c r="AC169" s="193"/>
      <c r="AD169" s="193"/>
      <c r="AG169" s="145">
        <f>IF(OR(AND(C169="",I169=""),AND(C169="X",I169&lt;&gt;"")),0,1)</f>
        <v>0</v>
      </c>
    </row>
    <row r="170" spans="1:33" ht="15" customHeight="1" thickBot="1" x14ac:dyDescent="0.25">
      <c r="C170" s="123"/>
      <c r="D170" s="100" t="s">
        <v>418</v>
      </c>
      <c r="E170" s="88"/>
      <c r="F170" s="88"/>
      <c r="G170" s="88"/>
      <c r="H170" s="88"/>
      <c r="I170" s="88"/>
      <c r="J170" s="88"/>
      <c r="K170" s="88"/>
      <c r="L170" s="88"/>
      <c r="M170" s="88"/>
      <c r="N170" s="88"/>
      <c r="O170" s="88"/>
      <c r="P170" s="88"/>
      <c r="Q170" s="88"/>
      <c r="R170" s="88"/>
      <c r="S170" s="88"/>
      <c r="T170" s="88"/>
      <c r="U170" s="88"/>
      <c r="V170" s="88"/>
      <c r="W170" s="88"/>
      <c r="X170" s="88"/>
      <c r="Y170" s="88"/>
      <c r="Z170" s="88"/>
      <c r="AA170" s="88"/>
      <c r="AB170" s="88"/>
      <c r="AC170" s="88"/>
      <c r="AD170" s="88"/>
    </row>
    <row r="171" spans="1:33" ht="15" customHeight="1" thickBot="1" x14ac:dyDescent="0.25">
      <c r="C171" s="123"/>
      <c r="D171" s="100" t="s">
        <v>419</v>
      </c>
      <c r="E171" s="88"/>
      <c r="F171" s="88"/>
      <c r="G171" s="88"/>
      <c r="H171" s="88"/>
      <c r="I171" s="88"/>
      <c r="J171" s="88"/>
      <c r="K171" s="88"/>
      <c r="L171" s="88"/>
      <c r="M171" s="88"/>
      <c r="N171" s="88"/>
      <c r="O171" s="88"/>
      <c r="P171" s="88"/>
      <c r="Q171" s="88"/>
      <c r="R171" s="88"/>
      <c r="S171" s="88"/>
      <c r="T171" s="88"/>
      <c r="U171" s="88"/>
      <c r="V171" s="88"/>
      <c r="W171" s="88"/>
      <c r="X171" s="88"/>
      <c r="Y171" s="88"/>
      <c r="Z171" s="88"/>
      <c r="AA171" s="88"/>
      <c r="AB171" s="88"/>
      <c r="AC171" s="88"/>
      <c r="AD171" s="88"/>
    </row>
    <row r="172" spans="1:33" ht="15" customHeight="1" x14ac:dyDescent="0.2">
      <c r="B172" s="242" t="str">
        <f>IF(AG169=0,"","Error: Debe especificar el otro.")</f>
        <v/>
      </c>
      <c r="C172" s="242"/>
      <c r="D172" s="242"/>
      <c r="E172" s="242"/>
      <c r="F172" s="242"/>
      <c r="G172" s="242"/>
      <c r="H172" s="242"/>
      <c r="I172" s="242"/>
      <c r="J172" s="242"/>
      <c r="K172" s="242"/>
      <c r="L172" s="242"/>
      <c r="M172" s="242"/>
      <c r="N172" s="242"/>
      <c r="O172" s="242"/>
      <c r="P172" s="242"/>
      <c r="Q172" s="242"/>
      <c r="R172" s="242"/>
      <c r="S172" s="242"/>
      <c r="T172" s="242"/>
      <c r="U172" s="242"/>
      <c r="V172" s="242"/>
      <c r="W172" s="242"/>
      <c r="X172" s="242"/>
      <c r="Y172" s="242"/>
      <c r="Z172" s="242"/>
      <c r="AA172" s="242"/>
      <c r="AB172" s="242"/>
      <c r="AC172" s="242"/>
      <c r="AD172" s="242"/>
    </row>
    <row r="173" spans="1:33" ht="15" customHeight="1" x14ac:dyDescent="0.2">
      <c r="B173" s="211" t="str">
        <f>IF(AJ158=0,"","Error: En caso de seleccionar el código 12 no debe seleccionar otro código.")</f>
        <v/>
      </c>
      <c r="C173" s="211"/>
      <c r="D173" s="211"/>
      <c r="E173" s="211"/>
      <c r="F173" s="211"/>
      <c r="G173" s="211"/>
      <c r="H173" s="211"/>
      <c r="I173" s="211"/>
      <c r="J173" s="211"/>
      <c r="K173" s="211"/>
      <c r="L173" s="211"/>
      <c r="M173" s="211"/>
      <c r="N173" s="211"/>
      <c r="O173" s="211"/>
      <c r="P173" s="211"/>
      <c r="Q173" s="211"/>
      <c r="R173" s="211"/>
      <c r="S173" s="211"/>
      <c r="T173" s="211"/>
      <c r="U173" s="211"/>
      <c r="V173" s="211"/>
      <c r="W173" s="211"/>
      <c r="X173" s="211"/>
      <c r="Y173" s="211"/>
      <c r="Z173" s="211"/>
      <c r="AA173" s="211"/>
      <c r="AB173" s="211"/>
      <c r="AC173" s="211"/>
      <c r="AD173" s="211"/>
    </row>
    <row r="174" spans="1:33" ht="15" customHeight="1" x14ac:dyDescent="0.2">
      <c r="B174" s="211" t="str">
        <f>IF(AI158=0,"","Error: En caso de seleccionar el código 99 no debe seleccionar otro código.")</f>
        <v/>
      </c>
      <c r="C174" s="211"/>
      <c r="D174" s="211"/>
      <c r="E174" s="211"/>
      <c r="F174" s="211"/>
      <c r="G174" s="211"/>
      <c r="H174" s="211"/>
      <c r="I174" s="211"/>
      <c r="J174" s="211"/>
      <c r="K174" s="211"/>
      <c r="L174" s="211"/>
      <c r="M174" s="211"/>
      <c r="N174" s="211"/>
      <c r="O174" s="211"/>
      <c r="P174" s="211"/>
      <c r="Q174" s="211"/>
      <c r="R174" s="211"/>
      <c r="S174" s="211"/>
      <c r="T174" s="211"/>
      <c r="U174" s="211"/>
      <c r="V174" s="211"/>
      <c r="W174" s="211"/>
      <c r="X174" s="211"/>
      <c r="Y174" s="211"/>
      <c r="Z174" s="211"/>
      <c r="AA174" s="211"/>
      <c r="AB174" s="211"/>
      <c r="AC174" s="211"/>
      <c r="AD174" s="211"/>
    </row>
    <row r="175" spans="1:33" ht="15" customHeight="1" x14ac:dyDescent="0.2">
      <c r="A175" s="77" t="s">
        <v>287</v>
      </c>
      <c r="B175" s="324" t="s">
        <v>420</v>
      </c>
      <c r="C175" s="324"/>
      <c r="D175" s="324"/>
      <c r="E175" s="324"/>
      <c r="F175" s="324"/>
      <c r="G175" s="324"/>
      <c r="H175" s="324"/>
      <c r="I175" s="324"/>
      <c r="J175" s="324"/>
      <c r="K175" s="324"/>
      <c r="L175" s="324"/>
      <c r="M175" s="324"/>
      <c r="N175" s="324"/>
      <c r="O175" s="324"/>
      <c r="P175" s="324"/>
      <c r="Q175" s="324"/>
      <c r="R175" s="324"/>
      <c r="S175" s="324"/>
      <c r="T175" s="324"/>
      <c r="U175" s="324"/>
      <c r="V175" s="324"/>
      <c r="W175" s="324"/>
      <c r="X175" s="324"/>
      <c r="Y175" s="324"/>
      <c r="Z175" s="324"/>
      <c r="AA175" s="324"/>
      <c r="AB175" s="324"/>
      <c r="AC175" s="324"/>
      <c r="AD175" s="324"/>
    </row>
    <row r="176" spans="1:33" ht="15" customHeight="1" x14ac:dyDescent="0.2">
      <c r="C176" s="226" t="s">
        <v>121</v>
      </c>
      <c r="D176" s="226"/>
      <c r="E176" s="226"/>
      <c r="F176" s="226"/>
      <c r="G176" s="226"/>
      <c r="H176" s="226"/>
      <c r="I176" s="226"/>
      <c r="J176" s="226"/>
      <c r="K176" s="226"/>
      <c r="L176" s="226"/>
      <c r="M176" s="226"/>
      <c r="N176" s="226"/>
      <c r="O176" s="226"/>
      <c r="P176" s="226"/>
      <c r="Q176" s="226"/>
      <c r="R176" s="226"/>
      <c r="S176" s="226"/>
      <c r="T176" s="226"/>
      <c r="U176" s="226"/>
      <c r="V176" s="226"/>
      <c r="W176" s="226"/>
      <c r="X176" s="226"/>
      <c r="Y176" s="226"/>
      <c r="Z176" s="226"/>
      <c r="AA176" s="226"/>
      <c r="AB176" s="226"/>
      <c r="AC176" s="226"/>
      <c r="AD176" s="226"/>
      <c r="AG176" s="140" t="s">
        <v>552</v>
      </c>
    </row>
    <row r="177" spans="1:37" ht="15" customHeight="1" x14ac:dyDescent="0.2">
      <c r="C177" s="226" t="s">
        <v>421</v>
      </c>
      <c r="D177" s="226"/>
      <c r="E177" s="226"/>
      <c r="F177" s="226"/>
      <c r="G177" s="226"/>
      <c r="H177" s="226"/>
      <c r="I177" s="226"/>
      <c r="J177" s="226"/>
      <c r="K177" s="226"/>
      <c r="L177" s="226"/>
      <c r="M177" s="226"/>
      <c r="N177" s="226"/>
      <c r="O177" s="226"/>
      <c r="P177" s="226"/>
      <c r="Q177" s="226"/>
      <c r="R177" s="226"/>
      <c r="S177" s="226"/>
      <c r="T177" s="226"/>
      <c r="U177" s="226"/>
      <c r="V177" s="226"/>
      <c r="W177" s="226"/>
      <c r="X177" s="226"/>
      <c r="Y177" s="226"/>
      <c r="Z177" s="226"/>
      <c r="AA177" s="226"/>
      <c r="AB177" s="226"/>
      <c r="AC177" s="226"/>
      <c r="AD177" s="226"/>
    </row>
    <row r="178" spans="1:37" ht="15" customHeight="1" thickBot="1" x14ac:dyDescent="0.25"/>
    <row r="179" spans="1:37" ht="15" customHeight="1" thickBot="1" x14ac:dyDescent="0.25">
      <c r="C179" s="123"/>
      <c r="D179" s="100" t="s">
        <v>148</v>
      </c>
      <c r="AH179" s="140">
        <f>+COUNTBLANK(C179:C186)</f>
        <v>8</v>
      </c>
      <c r="AI179" s="140">
        <v>9</v>
      </c>
      <c r="AJ179" s="140">
        <v>7</v>
      </c>
    </row>
    <row r="180" spans="1:37" ht="15" customHeight="1" thickBot="1" x14ac:dyDescent="0.25">
      <c r="C180" s="123"/>
      <c r="D180" s="100" t="s">
        <v>149</v>
      </c>
      <c r="AI180" s="145">
        <f>IF(AH179=8,0,IF(OR(AND(C186="X",COUNTBLANK(C179:C185)=7,I184=""),AND(C186="",COUNTBLANK(C179:C185)&lt;7)),0,1))</f>
        <v>0</v>
      </c>
      <c r="AJ180" s="145">
        <f>IF(AH179=8,0,IF(OR(AND(C185="X",COUNTBLANK(C179:C184)=6,C186="",I184=""),AND(C185="",COUNTBLANK(C179:C184)&lt;6,C186="")),0,1))</f>
        <v>0</v>
      </c>
    </row>
    <row r="181" spans="1:37" ht="15" customHeight="1" thickBot="1" x14ac:dyDescent="0.25">
      <c r="C181" s="123"/>
      <c r="D181" s="100" t="s">
        <v>150</v>
      </c>
    </row>
    <row r="182" spans="1:37" ht="15" customHeight="1" thickBot="1" x14ac:dyDescent="0.25">
      <c r="C182" s="123"/>
      <c r="D182" s="100" t="s">
        <v>151</v>
      </c>
    </row>
    <row r="183" spans="1:37" ht="15" customHeight="1" thickBot="1" x14ac:dyDescent="0.25">
      <c r="C183" s="123"/>
      <c r="D183" s="100" t="s">
        <v>152</v>
      </c>
      <c r="AG183" s="140" t="s">
        <v>553</v>
      </c>
    </row>
    <row r="184" spans="1:37" ht="15" customHeight="1" thickBot="1" x14ac:dyDescent="0.25">
      <c r="C184" s="123"/>
      <c r="D184" s="100" t="s">
        <v>422</v>
      </c>
      <c r="I184" s="197"/>
      <c r="J184" s="197"/>
      <c r="K184" s="197"/>
      <c r="L184" s="197"/>
      <c r="M184" s="197"/>
      <c r="N184" s="197"/>
      <c r="O184" s="197"/>
      <c r="P184" s="197"/>
      <c r="Q184" s="197"/>
      <c r="R184" s="197"/>
      <c r="S184" s="197"/>
      <c r="T184" s="197"/>
      <c r="U184" s="197"/>
      <c r="V184" s="197"/>
      <c r="W184" s="197"/>
      <c r="X184" s="197"/>
      <c r="Y184" s="197"/>
      <c r="Z184" s="197"/>
      <c r="AA184" s="197"/>
      <c r="AB184" s="197"/>
      <c r="AC184" s="197"/>
      <c r="AD184" s="197"/>
      <c r="AG184" s="145">
        <f>IF(OR(AND(C184="",I184=""),AND(C184="X",I184&lt;&gt;"")),0,1)</f>
        <v>0</v>
      </c>
    </row>
    <row r="185" spans="1:37" ht="15" customHeight="1" thickBot="1" x14ac:dyDescent="0.25">
      <c r="C185" s="123"/>
      <c r="D185" s="100" t="s">
        <v>153</v>
      </c>
    </row>
    <row r="186" spans="1:37" ht="15" customHeight="1" thickBot="1" x14ac:dyDescent="0.25">
      <c r="C186" s="123"/>
      <c r="D186" s="100" t="s">
        <v>25</v>
      </c>
    </row>
    <row r="187" spans="1:37" ht="15" customHeight="1" x14ac:dyDescent="0.2">
      <c r="B187" s="242" t="str">
        <f>IF(AG184=0,"","Error: Debe especificar el otro.")</f>
        <v/>
      </c>
      <c r="C187" s="242"/>
      <c r="D187" s="242"/>
      <c r="E187" s="242"/>
      <c r="F187" s="242"/>
      <c r="G187" s="242"/>
      <c r="H187" s="242"/>
      <c r="I187" s="242"/>
      <c r="J187" s="242"/>
      <c r="K187" s="242"/>
      <c r="L187" s="242"/>
      <c r="M187" s="242"/>
      <c r="N187" s="242"/>
      <c r="O187" s="242"/>
      <c r="P187" s="242"/>
      <c r="Q187" s="242"/>
      <c r="R187" s="242"/>
      <c r="S187" s="242"/>
      <c r="T187" s="242"/>
      <c r="U187" s="242"/>
      <c r="V187" s="242"/>
      <c r="W187" s="242"/>
      <c r="X187" s="242"/>
      <c r="Y187" s="242"/>
      <c r="Z187" s="242"/>
      <c r="AA187" s="242"/>
      <c r="AB187" s="242"/>
      <c r="AC187" s="242"/>
      <c r="AD187" s="242"/>
    </row>
    <row r="188" spans="1:37" ht="15" customHeight="1" x14ac:dyDescent="0.2">
      <c r="B188" s="211" t="str">
        <f>IF(AI180=0,"","Error: En caso de seleccionar el código 9 no debe seleccionar otro código.")</f>
        <v/>
      </c>
      <c r="C188" s="211"/>
      <c r="D188" s="211"/>
      <c r="E188" s="211"/>
      <c r="F188" s="211"/>
      <c r="G188" s="211"/>
      <c r="H188" s="211"/>
      <c r="I188" s="211"/>
      <c r="J188" s="211"/>
      <c r="K188" s="211"/>
      <c r="L188" s="211"/>
      <c r="M188" s="211"/>
      <c r="N188" s="211"/>
      <c r="O188" s="211"/>
      <c r="P188" s="211"/>
      <c r="Q188" s="211"/>
      <c r="R188" s="211"/>
      <c r="S188" s="211"/>
      <c r="T188" s="211"/>
      <c r="U188" s="211"/>
      <c r="V188" s="211"/>
      <c r="W188" s="211"/>
      <c r="X188" s="211"/>
      <c r="Y188" s="211"/>
      <c r="Z188" s="211"/>
      <c r="AA188" s="211"/>
      <c r="AB188" s="211"/>
      <c r="AC188" s="211"/>
      <c r="AD188" s="211"/>
    </row>
    <row r="189" spans="1:37" ht="15" customHeight="1" x14ac:dyDescent="0.2">
      <c r="B189" s="211" t="str">
        <f>IF(AJ180=0,"","Error: En caso de seleccionar el código 7 no debe seleccionar otro código.")</f>
        <v/>
      </c>
      <c r="C189" s="211"/>
      <c r="D189" s="211"/>
      <c r="E189" s="211"/>
      <c r="F189" s="211"/>
      <c r="G189" s="211"/>
      <c r="H189" s="211"/>
      <c r="I189" s="211"/>
      <c r="J189" s="211"/>
      <c r="K189" s="211"/>
      <c r="L189" s="211"/>
      <c r="M189" s="211"/>
      <c r="N189" s="211"/>
      <c r="O189" s="211"/>
      <c r="P189" s="211"/>
      <c r="Q189" s="211"/>
      <c r="R189" s="211"/>
      <c r="S189" s="211"/>
      <c r="T189" s="211"/>
      <c r="U189" s="211"/>
      <c r="V189" s="211"/>
      <c r="W189" s="211"/>
      <c r="X189" s="211"/>
      <c r="Y189" s="211"/>
      <c r="Z189" s="211"/>
      <c r="AA189" s="211"/>
      <c r="AB189" s="211"/>
      <c r="AC189" s="211"/>
      <c r="AD189" s="211"/>
    </row>
    <row r="190" spans="1:37" ht="15" customHeight="1" x14ac:dyDescent="0.2">
      <c r="A190" s="77" t="s">
        <v>288</v>
      </c>
      <c r="B190" s="324" t="s">
        <v>423</v>
      </c>
      <c r="C190" s="324"/>
      <c r="D190" s="324"/>
      <c r="E190" s="324"/>
      <c r="F190" s="324"/>
      <c r="G190" s="324"/>
      <c r="H190" s="324"/>
      <c r="I190" s="324"/>
      <c r="J190" s="324"/>
      <c r="K190" s="324"/>
      <c r="L190" s="324"/>
      <c r="M190" s="324"/>
      <c r="N190" s="324"/>
      <c r="O190" s="324"/>
      <c r="P190" s="324"/>
      <c r="Q190" s="324"/>
      <c r="R190" s="324"/>
      <c r="S190" s="324"/>
      <c r="T190" s="324"/>
      <c r="U190" s="324"/>
      <c r="V190" s="324"/>
      <c r="W190" s="324"/>
      <c r="X190" s="324"/>
      <c r="Y190" s="324"/>
      <c r="Z190" s="324"/>
      <c r="AA190" s="324"/>
      <c r="AB190" s="324"/>
      <c r="AC190" s="324"/>
      <c r="AD190" s="324"/>
    </row>
    <row r="191" spans="1:37" ht="15" customHeight="1" x14ac:dyDescent="0.2">
      <c r="A191" s="77"/>
      <c r="B191" s="83"/>
      <c r="C191" s="322" t="s">
        <v>511</v>
      </c>
      <c r="D191" s="322"/>
      <c r="E191" s="322"/>
      <c r="F191" s="322"/>
      <c r="G191" s="322"/>
      <c r="H191" s="322"/>
      <c r="I191" s="322"/>
      <c r="J191" s="322"/>
      <c r="K191" s="322"/>
      <c r="L191" s="322"/>
      <c r="M191" s="322"/>
      <c r="N191" s="322"/>
      <c r="O191" s="322"/>
      <c r="P191" s="322"/>
      <c r="Q191" s="322"/>
      <c r="R191" s="322"/>
      <c r="S191" s="322"/>
      <c r="T191" s="322"/>
      <c r="U191" s="322"/>
      <c r="V191" s="322"/>
      <c r="W191" s="322"/>
      <c r="X191" s="322"/>
      <c r="Y191" s="322"/>
      <c r="Z191" s="322"/>
      <c r="AA191" s="322"/>
      <c r="AB191" s="322"/>
      <c r="AC191" s="322"/>
      <c r="AD191" s="322"/>
      <c r="AG191" s="140" t="s">
        <v>552</v>
      </c>
    </row>
    <row r="192" spans="1:37" ht="15" customHeight="1" x14ac:dyDescent="0.2">
      <c r="C192" s="226" t="s">
        <v>121</v>
      </c>
      <c r="D192" s="226"/>
      <c r="E192" s="226"/>
      <c r="F192" s="226"/>
      <c r="G192" s="226"/>
      <c r="H192" s="226"/>
      <c r="I192" s="226"/>
      <c r="J192" s="226"/>
      <c r="K192" s="226"/>
      <c r="L192" s="226"/>
      <c r="M192" s="226"/>
      <c r="N192" s="226"/>
      <c r="O192" s="226"/>
      <c r="P192" s="226"/>
      <c r="Q192" s="226"/>
      <c r="R192" s="226"/>
      <c r="S192" s="226"/>
      <c r="T192" s="226"/>
      <c r="U192" s="226"/>
      <c r="V192" s="226"/>
      <c r="W192" s="226"/>
      <c r="X192" s="226"/>
      <c r="Y192" s="226"/>
      <c r="Z192" s="226"/>
      <c r="AA192" s="226"/>
      <c r="AB192" s="226"/>
      <c r="AC192" s="226"/>
      <c r="AD192" s="226"/>
      <c r="AI192" s="140" t="s">
        <v>602</v>
      </c>
      <c r="AK192" s="140">
        <v>9</v>
      </c>
    </row>
    <row r="193" spans="1:37" ht="15" customHeight="1" x14ac:dyDescent="0.2">
      <c r="C193" s="226" t="s">
        <v>424</v>
      </c>
      <c r="D193" s="226"/>
      <c r="E193" s="226"/>
      <c r="F193" s="226"/>
      <c r="G193" s="226"/>
      <c r="H193" s="226"/>
      <c r="I193" s="226"/>
      <c r="J193" s="226"/>
      <c r="K193" s="226"/>
      <c r="L193" s="226"/>
      <c r="M193" s="226"/>
      <c r="N193" s="226"/>
      <c r="O193" s="226"/>
      <c r="P193" s="226"/>
      <c r="Q193" s="226"/>
      <c r="R193" s="226"/>
      <c r="S193" s="226"/>
      <c r="T193" s="226"/>
      <c r="U193" s="226"/>
      <c r="V193" s="226"/>
      <c r="W193" s="226"/>
      <c r="X193" s="226"/>
      <c r="Y193" s="226"/>
      <c r="Z193" s="226"/>
      <c r="AA193" s="226"/>
      <c r="AB193" s="226"/>
      <c r="AC193" s="226"/>
      <c r="AD193" s="226"/>
      <c r="AH193" s="140">
        <f>+COUNTBLANK(C195:C201)</f>
        <v>7</v>
      </c>
      <c r="AI193" s="145">
        <f>IF(AH193=7,0,IF(OR(AND(C179="",COUNTBLANK(C195:C201)=7,I200=""),AND(C179="x",COUNTBLANK(C195:C200)&lt;6)),0,1))</f>
        <v>0</v>
      </c>
      <c r="AK193" s="145">
        <f>IF(AH193=7,0,IF(OR(AND(C201="X",COUNTBLANK(C195:C200)=6,I200=""),AND(C201="",COUNTBLANK(C195:C200)&lt;6)),0,1))</f>
        <v>0</v>
      </c>
    </row>
    <row r="194" spans="1:37" ht="15" customHeight="1" thickBot="1" x14ac:dyDescent="0.25">
      <c r="C194" s="103"/>
      <c r="D194" s="103"/>
      <c r="E194" s="103"/>
      <c r="F194" s="103"/>
      <c r="G194" s="103"/>
      <c r="H194" s="103"/>
      <c r="I194" s="103"/>
      <c r="J194" s="103"/>
      <c r="K194" s="103"/>
      <c r="L194" s="103"/>
      <c r="M194" s="103"/>
      <c r="N194" s="103"/>
      <c r="O194" s="103"/>
      <c r="P194" s="103"/>
      <c r="Q194" s="103"/>
      <c r="R194" s="103"/>
      <c r="S194" s="103"/>
      <c r="T194" s="103"/>
      <c r="U194" s="103"/>
      <c r="V194" s="103"/>
      <c r="W194" s="103"/>
      <c r="X194" s="103"/>
      <c r="Y194" s="103"/>
      <c r="Z194" s="103"/>
      <c r="AA194" s="103"/>
      <c r="AB194" s="103"/>
      <c r="AC194" s="103"/>
      <c r="AD194" s="103"/>
      <c r="AG194" s="140" t="s">
        <v>559</v>
      </c>
    </row>
    <row r="195" spans="1:37" ht="15" customHeight="1" thickBot="1" x14ac:dyDescent="0.25">
      <c r="C195" s="123"/>
      <c r="D195" s="104" t="s">
        <v>154</v>
      </c>
      <c r="AG195" s="145">
        <f>IF(AND(C179="",AH179&lt;8),1,0)</f>
        <v>0</v>
      </c>
    </row>
    <row r="196" spans="1:37" ht="15" customHeight="1" thickBot="1" x14ac:dyDescent="0.25">
      <c r="C196" s="123"/>
      <c r="D196" s="104" t="s">
        <v>155</v>
      </c>
    </row>
    <row r="197" spans="1:37" ht="15" customHeight="1" thickBot="1" x14ac:dyDescent="0.25">
      <c r="C197" s="123"/>
      <c r="D197" s="104" t="s">
        <v>156</v>
      </c>
    </row>
    <row r="198" spans="1:37" ht="15" customHeight="1" thickBot="1" x14ac:dyDescent="0.25">
      <c r="C198" s="123"/>
      <c r="D198" s="104" t="s">
        <v>157</v>
      </c>
    </row>
    <row r="199" spans="1:37" ht="15" customHeight="1" thickBot="1" x14ac:dyDescent="0.25">
      <c r="C199" s="123"/>
      <c r="D199" s="104" t="s">
        <v>158</v>
      </c>
      <c r="AG199" s="140" t="s">
        <v>553</v>
      </c>
    </row>
    <row r="200" spans="1:37" ht="15" customHeight="1" thickBot="1" x14ac:dyDescent="0.25">
      <c r="C200" s="123"/>
      <c r="D200" s="104" t="s">
        <v>308</v>
      </c>
      <c r="I200" s="197"/>
      <c r="J200" s="197"/>
      <c r="K200" s="197"/>
      <c r="L200" s="197"/>
      <c r="M200" s="197"/>
      <c r="N200" s="197"/>
      <c r="O200" s="197"/>
      <c r="P200" s="197"/>
      <c r="Q200" s="197"/>
      <c r="R200" s="197"/>
      <c r="S200" s="197"/>
      <c r="T200" s="197"/>
      <c r="U200" s="197"/>
      <c r="V200" s="197"/>
      <c r="W200" s="197"/>
      <c r="X200" s="197"/>
      <c r="Y200" s="197"/>
      <c r="Z200" s="197"/>
      <c r="AA200" s="197"/>
      <c r="AB200" s="197"/>
      <c r="AC200" s="197"/>
      <c r="AD200" s="197"/>
      <c r="AG200" s="145">
        <f>IF(OR(AND(C200="",I200=""),AND(C200="X",I200&lt;&gt;"")),0,1)</f>
        <v>0</v>
      </c>
    </row>
    <row r="201" spans="1:37" ht="15" customHeight="1" thickBot="1" x14ac:dyDescent="0.25">
      <c r="C201" s="123"/>
      <c r="D201" s="104" t="s">
        <v>25</v>
      </c>
    </row>
    <row r="202" spans="1:37" ht="15" customHeight="1" x14ac:dyDescent="0.2">
      <c r="B202" s="211" t="str">
        <f>IF(AI193=0,"","Error: Verificar las instrucciones y la consistencia de la selección con respecto a la pregunta 10.")</f>
        <v/>
      </c>
      <c r="C202" s="211"/>
      <c r="D202" s="211"/>
      <c r="E202" s="211"/>
      <c r="F202" s="211"/>
      <c r="G202" s="211"/>
      <c r="H202" s="211"/>
      <c r="I202" s="211"/>
      <c r="J202" s="211"/>
      <c r="K202" s="211"/>
      <c r="L202" s="211"/>
      <c r="M202" s="211"/>
      <c r="N202" s="211"/>
      <c r="O202" s="211"/>
      <c r="P202" s="211"/>
      <c r="Q202" s="211"/>
      <c r="R202" s="211"/>
      <c r="S202" s="211"/>
      <c r="T202" s="211"/>
      <c r="U202" s="211"/>
      <c r="V202" s="211"/>
      <c r="W202" s="211"/>
      <c r="X202" s="211"/>
      <c r="Y202" s="211"/>
      <c r="Z202" s="211"/>
      <c r="AA202" s="211"/>
      <c r="AB202" s="211"/>
      <c r="AC202" s="211"/>
      <c r="AD202" s="211"/>
    </row>
    <row r="203" spans="1:37" ht="15" customHeight="1" x14ac:dyDescent="0.2">
      <c r="B203" s="242" t="str">
        <f>IF(AG200=0,"","Error: Debe especificar el otro.")</f>
        <v/>
      </c>
      <c r="C203" s="242"/>
      <c r="D203" s="242"/>
      <c r="E203" s="242"/>
      <c r="F203" s="242"/>
      <c r="G203" s="242"/>
      <c r="H203" s="242"/>
      <c r="I203" s="242"/>
      <c r="J203" s="242"/>
      <c r="K203" s="242"/>
      <c r="L203" s="242"/>
      <c r="M203" s="242"/>
      <c r="N203" s="242"/>
      <c r="O203" s="242"/>
      <c r="P203" s="242"/>
      <c r="Q203" s="242"/>
      <c r="R203" s="242"/>
      <c r="S203" s="242"/>
      <c r="T203" s="242"/>
      <c r="U203" s="242"/>
      <c r="V203" s="242"/>
      <c r="W203" s="242"/>
      <c r="X203" s="242"/>
      <c r="Y203" s="242"/>
      <c r="Z203" s="242"/>
      <c r="AA203" s="242"/>
      <c r="AB203" s="242"/>
      <c r="AC203" s="242"/>
      <c r="AD203" s="242"/>
    </row>
    <row r="204" spans="1:37" ht="15" customHeight="1" x14ac:dyDescent="0.2">
      <c r="B204" s="211" t="str">
        <f>IF(AK193=0,"","Error: En caso de seleccionar el código 9 no debe seleccionar otro código.")</f>
        <v/>
      </c>
      <c r="C204" s="211"/>
      <c r="D204" s="211"/>
      <c r="E204" s="211"/>
      <c r="F204" s="211"/>
      <c r="G204" s="211"/>
      <c r="H204" s="211"/>
      <c r="I204" s="211"/>
      <c r="J204" s="211"/>
      <c r="K204" s="211"/>
      <c r="L204" s="211"/>
      <c r="M204" s="211"/>
      <c r="N204" s="211"/>
      <c r="O204" s="211"/>
      <c r="P204" s="211"/>
      <c r="Q204" s="211"/>
      <c r="R204" s="211"/>
      <c r="S204" s="211"/>
      <c r="T204" s="211"/>
      <c r="U204" s="211"/>
      <c r="V204" s="211"/>
      <c r="W204" s="211"/>
      <c r="X204" s="211"/>
      <c r="Y204" s="211"/>
      <c r="Z204" s="211"/>
      <c r="AA204" s="211"/>
      <c r="AB204" s="211"/>
      <c r="AC204" s="211"/>
      <c r="AD204" s="211"/>
    </row>
    <row r="205" spans="1:37" ht="15" customHeight="1" x14ac:dyDescent="0.2">
      <c r="A205" s="77" t="s">
        <v>292</v>
      </c>
      <c r="B205" s="271" t="s">
        <v>160</v>
      </c>
      <c r="C205" s="271"/>
      <c r="D205" s="271"/>
      <c r="E205" s="271"/>
      <c r="F205" s="271"/>
      <c r="G205" s="271"/>
      <c r="H205" s="271"/>
      <c r="I205" s="271"/>
      <c r="J205" s="271"/>
      <c r="K205" s="271"/>
      <c r="L205" s="271"/>
      <c r="M205" s="271"/>
      <c r="N205" s="271"/>
      <c r="O205" s="271"/>
      <c r="P205" s="271"/>
      <c r="Q205" s="271"/>
      <c r="R205" s="271"/>
      <c r="S205" s="271"/>
      <c r="T205" s="271"/>
      <c r="U205" s="271"/>
      <c r="V205" s="271"/>
      <c r="W205" s="271"/>
      <c r="X205" s="271"/>
      <c r="Y205" s="271"/>
      <c r="Z205" s="271"/>
      <c r="AA205" s="271"/>
      <c r="AB205" s="271"/>
      <c r="AC205" s="271"/>
      <c r="AD205" s="271"/>
    </row>
    <row r="206" spans="1:37" ht="14.25" customHeight="1" x14ac:dyDescent="0.2">
      <c r="C206" s="226" t="s">
        <v>121</v>
      </c>
      <c r="D206" s="226"/>
      <c r="E206" s="226"/>
      <c r="F206" s="226"/>
      <c r="G206" s="226"/>
      <c r="H206" s="226"/>
      <c r="I206" s="226"/>
      <c r="J206" s="226"/>
      <c r="K206" s="226"/>
      <c r="L206" s="226"/>
      <c r="M206" s="226"/>
      <c r="N206" s="226"/>
      <c r="O206" s="226"/>
      <c r="P206" s="226"/>
      <c r="Q206" s="226"/>
      <c r="R206" s="226"/>
      <c r="S206" s="226"/>
      <c r="T206" s="226"/>
      <c r="U206" s="226"/>
      <c r="V206" s="226"/>
      <c r="W206" s="226"/>
      <c r="X206" s="226"/>
      <c r="Y206" s="226"/>
      <c r="Z206" s="226"/>
      <c r="AA206" s="226"/>
      <c r="AB206" s="226"/>
      <c r="AC206" s="226"/>
      <c r="AD206" s="226"/>
    </row>
    <row r="207" spans="1:37" ht="14.25" customHeight="1" x14ac:dyDescent="0.2">
      <c r="C207" s="226" t="s">
        <v>415</v>
      </c>
      <c r="D207" s="226"/>
      <c r="E207" s="226"/>
      <c r="F207" s="226"/>
      <c r="G207" s="226"/>
      <c r="H207" s="226"/>
      <c r="I207" s="226"/>
      <c r="J207" s="226"/>
      <c r="K207" s="226"/>
      <c r="L207" s="226"/>
      <c r="M207" s="226"/>
      <c r="N207" s="226"/>
      <c r="O207" s="226"/>
      <c r="P207" s="226"/>
      <c r="Q207" s="226"/>
      <c r="R207" s="226"/>
      <c r="S207" s="226"/>
      <c r="T207" s="226"/>
      <c r="U207" s="226"/>
      <c r="V207" s="226"/>
      <c r="W207" s="226"/>
      <c r="X207" s="226"/>
      <c r="Y207" s="226"/>
      <c r="Z207" s="226"/>
      <c r="AA207" s="226"/>
      <c r="AB207" s="226"/>
      <c r="AC207" s="226"/>
      <c r="AD207" s="226"/>
    </row>
    <row r="208" spans="1:37" ht="15" customHeight="1" thickBot="1" x14ac:dyDescent="0.25">
      <c r="AG208" s="140" t="s">
        <v>552</v>
      </c>
      <c r="AH208" s="140">
        <f>+COUNTBLANK(C209:C221)</f>
        <v>13</v>
      </c>
      <c r="AI208" s="140">
        <v>99</v>
      </c>
      <c r="AJ208" s="140">
        <v>12</v>
      </c>
    </row>
    <row r="209" spans="2:36" ht="15" customHeight="1" thickBot="1" x14ac:dyDescent="0.25">
      <c r="C209" s="123"/>
      <c r="D209" s="104" t="s">
        <v>161</v>
      </c>
      <c r="AI209" s="145">
        <f>IF(AH208=13,0,IF(OR(AND(C221="X",COUNTBLANK(C209:C220)=12,I219=""),AND(C221="",COUNTBLANK(C209:C220)&lt;12)),0,1))</f>
        <v>0</v>
      </c>
      <c r="AJ209" s="145">
        <f>IF(AH208=13,0,IF(OR(AND(C220="X",COUNTBLANK(C209:C219)=11,C221="",I219=""),AND(C220="",(COUNTIF(C209:C219,"X")+COUNTIF(C221,"X"))&gt;0)),0,1))</f>
        <v>0</v>
      </c>
    </row>
    <row r="210" spans="2:36" ht="15" customHeight="1" thickBot="1" x14ac:dyDescent="0.25">
      <c r="C210" s="123"/>
      <c r="D210" s="104" t="s">
        <v>425</v>
      </c>
    </row>
    <row r="211" spans="2:36" ht="15" customHeight="1" thickBot="1" x14ac:dyDescent="0.25">
      <c r="C211" s="123"/>
      <c r="D211" s="104" t="s">
        <v>162</v>
      </c>
    </row>
    <row r="212" spans="2:36" ht="15" customHeight="1" thickBot="1" x14ac:dyDescent="0.25">
      <c r="C212" s="123"/>
      <c r="D212" s="93" t="s">
        <v>163</v>
      </c>
      <c r="E212" s="78"/>
      <c r="F212" s="78"/>
      <c r="G212" s="78"/>
      <c r="H212" s="78"/>
      <c r="I212" s="78"/>
      <c r="J212" s="78"/>
      <c r="K212" s="78"/>
      <c r="L212" s="78"/>
      <c r="M212" s="78"/>
      <c r="N212" s="78"/>
      <c r="O212" s="78"/>
      <c r="P212" s="78"/>
      <c r="Q212" s="78"/>
      <c r="R212" s="78"/>
      <c r="S212" s="78"/>
      <c r="T212" s="78"/>
      <c r="U212" s="78"/>
      <c r="V212" s="78"/>
      <c r="W212" s="78"/>
      <c r="X212" s="78"/>
      <c r="Y212" s="78"/>
      <c r="Z212" s="78"/>
      <c r="AA212" s="78"/>
      <c r="AB212" s="78"/>
      <c r="AC212" s="78"/>
      <c r="AD212" s="78"/>
    </row>
    <row r="213" spans="2:36" ht="15" customHeight="1" thickBot="1" x14ac:dyDescent="0.25">
      <c r="C213" s="123"/>
      <c r="D213" s="105" t="s">
        <v>164</v>
      </c>
      <c r="E213" s="106"/>
      <c r="F213" s="106"/>
      <c r="G213" s="106"/>
      <c r="H213" s="106"/>
      <c r="I213" s="106"/>
      <c r="J213" s="106"/>
      <c r="K213" s="106"/>
      <c r="L213" s="106"/>
      <c r="M213" s="106"/>
      <c r="N213" s="106"/>
      <c r="O213" s="106"/>
      <c r="P213" s="106"/>
      <c r="Q213" s="106"/>
      <c r="R213" s="106"/>
      <c r="S213" s="106"/>
      <c r="T213" s="106"/>
      <c r="U213" s="106"/>
      <c r="V213" s="106"/>
      <c r="W213" s="106"/>
      <c r="X213" s="106"/>
      <c r="Y213" s="106"/>
      <c r="Z213" s="106"/>
      <c r="AA213" s="106"/>
      <c r="AB213" s="106"/>
      <c r="AC213" s="106"/>
      <c r="AD213" s="106"/>
    </row>
    <row r="214" spans="2:36" ht="15" customHeight="1" thickBot="1" x14ac:dyDescent="0.25">
      <c r="C214" s="123"/>
      <c r="D214" s="104" t="s">
        <v>169</v>
      </c>
    </row>
    <row r="215" spans="2:36" ht="15" customHeight="1" thickBot="1" x14ac:dyDescent="0.25">
      <c r="C215" s="123"/>
      <c r="D215" s="104" t="s">
        <v>165</v>
      </c>
    </row>
    <row r="216" spans="2:36" ht="15" customHeight="1" thickBot="1" x14ac:dyDescent="0.25">
      <c r="C216" s="123"/>
      <c r="D216" s="104" t="s">
        <v>166</v>
      </c>
    </row>
    <row r="217" spans="2:36" ht="15" customHeight="1" thickBot="1" x14ac:dyDescent="0.25">
      <c r="C217" s="123"/>
      <c r="D217" s="104" t="s">
        <v>167</v>
      </c>
    </row>
    <row r="218" spans="2:36" ht="15" customHeight="1" thickBot="1" x14ac:dyDescent="0.25">
      <c r="C218" s="123"/>
      <c r="D218" s="104" t="s">
        <v>168</v>
      </c>
      <c r="AG218" s="140" t="s">
        <v>553</v>
      </c>
    </row>
    <row r="219" spans="2:36" ht="15" customHeight="1" thickBot="1" x14ac:dyDescent="0.25">
      <c r="C219" s="123"/>
      <c r="D219" s="104" t="s">
        <v>417</v>
      </c>
      <c r="I219" s="197"/>
      <c r="J219" s="197"/>
      <c r="K219" s="197"/>
      <c r="L219" s="197"/>
      <c r="M219" s="197"/>
      <c r="N219" s="197"/>
      <c r="O219" s="197"/>
      <c r="P219" s="197"/>
      <c r="Q219" s="197"/>
      <c r="R219" s="197"/>
      <c r="S219" s="197"/>
      <c r="T219" s="197"/>
      <c r="U219" s="197"/>
      <c r="V219" s="197"/>
      <c r="W219" s="197"/>
      <c r="X219" s="197"/>
      <c r="Y219" s="197"/>
      <c r="Z219" s="197"/>
      <c r="AA219" s="197"/>
      <c r="AB219" s="197"/>
      <c r="AC219" s="197"/>
      <c r="AD219" s="197"/>
      <c r="AG219" s="145">
        <f>IF(OR(AND(C219="",I219=""),AND(C219="X",I219&lt;&gt;"")),0,1)</f>
        <v>0</v>
      </c>
    </row>
    <row r="220" spans="2:36" ht="15" customHeight="1" thickBot="1" x14ac:dyDescent="0.25">
      <c r="C220" s="123"/>
      <c r="D220" s="104" t="s">
        <v>426</v>
      </c>
    </row>
    <row r="221" spans="2:36" ht="15" customHeight="1" thickBot="1" x14ac:dyDescent="0.25">
      <c r="C221" s="123"/>
      <c r="D221" s="80" t="s">
        <v>133</v>
      </c>
    </row>
    <row r="222" spans="2:36" ht="15" customHeight="1" x14ac:dyDescent="0.2">
      <c r="B222" s="242" t="str">
        <f>IF(AG219=0,"","Error: Debe especificar el otro.")</f>
        <v/>
      </c>
      <c r="C222" s="242"/>
      <c r="D222" s="242"/>
      <c r="E222" s="242"/>
      <c r="F222" s="242"/>
      <c r="G222" s="242"/>
      <c r="H222" s="242"/>
      <c r="I222" s="242"/>
      <c r="J222" s="242"/>
      <c r="K222" s="242"/>
      <c r="L222" s="242"/>
      <c r="M222" s="242"/>
      <c r="N222" s="242"/>
      <c r="O222" s="242"/>
      <c r="P222" s="242"/>
      <c r="Q222" s="242"/>
      <c r="R222" s="242"/>
      <c r="S222" s="242"/>
      <c r="T222" s="242"/>
      <c r="U222" s="242"/>
      <c r="V222" s="242"/>
      <c r="W222" s="242"/>
      <c r="X222" s="242"/>
      <c r="Y222" s="242"/>
      <c r="Z222" s="242"/>
      <c r="AA222" s="242"/>
      <c r="AB222" s="242"/>
      <c r="AC222" s="242"/>
      <c r="AD222" s="242"/>
    </row>
    <row r="223" spans="2:36" ht="15" customHeight="1" x14ac:dyDescent="0.2">
      <c r="B223" s="211" t="str">
        <f>IF(AI209=0,"","Error: En caso de seleccionar el código 99 no debe seleccionar otro código.")</f>
        <v/>
      </c>
      <c r="C223" s="211"/>
      <c r="D223" s="211"/>
      <c r="E223" s="211"/>
      <c r="F223" s="211"/>
      <c r="G223" s="211"/>
      <c r="H223" s="211"/>
      <c r="I223" s="211"/>
      <c r="J223" s="211"/>
      <c r="K223" s="211"/>
      <c r="L223" s="211"/>
      <c r="M223" s="211"/>
      <c r="N223" s="211"/>
      <c r="O223" s="211"/>
      <c r="P223" s="211"/>
      <c r="Q223" s="211"/>
      <c r="R223" s="211"/>
      <c r="S223" s="211"/>
      <c r="T223" s="211"/>
      <c r="U223" s="211"/>
      <c r="V223" s="211"/>
      <c r="W223" s="211"/>
      <c r="X223" s="211"/>
      <c r="Y223" s="211"/>
      <c r="Z223" s="211"/>
      <c r="AA223" s="211"/>
      <c r="AB223" s="211"/>
      <c r="AC223" s="211"/>
      <c r="AD223" s="211"/>
    </row>
    <row r="224" spans="2:36" ht="15" customHeight="1" x14ac:dyDescent="0.2">
      <c r="B224" s="211" t="str">
        <f>IF(AJ209=0,"","Error: En caso de seleccionar el código 12 no debe seleccionar otro código.")</f>
        <v/>
      </c>
      <c r="C224" s="211"/>
      <c r="D224" s="211"/>
      <c r="E224" s="211"/>
      <c r="F224" s="211"/>
      <c r="G224" s="211"/>
      <c r="H224" s="211"/>
      <c r="I224" s="211"/>
      <c r="J224" s="211"/>
      <c r="K224" s="211"/>
      <c r="L224" s="211"/>
      <c r="M224" s="211"/>
      <c r="N224" s="211"/>
      <c r="O224" s="211"/>
      <c r="P224" s="211"/>
      <c r="Q224" s="211"/>
      <c r="R224" s="211"/>
      <c r="S224" s="211"/>
      <c r="T224" s="211"/>
      <c r="U224" s="211"/>
      <c r="V224" s="211"/>
      <c r="W224" s="211"/>
      <c r="X224" s="211"/>
      <c r="Y224" s="211"/>
      <c r="Z224" s="211"/>
      <c r="AA224" s="211"/>
      <c r="AB224" s="211"/>
      <c r="AC224" s="211"/>
      <c r="AD224" s="211"/>
    </row>
    <row r="225" spans="1:33" ht="15" customHeight="1" x14ac:dyDescent="0.2">
      <c r="A225" s="77" t="s">
        <v>306</v>
      </c>
      <c r="B225" s="271" t="s">
        <v>427</v>
      </c>
      <c r="C225" s="271"/>
      <c r="D225" s="271"/>
      <c r="E225" s="271"/>
      <c r="F225" s="271"/>
      <c r="G225" s="271"/>
      <c r="H225" s="271"/>
      <c r="I225" s="271"/>
      <c r="J225" s="271"/>
      <c r="K225" s="271"/>
      <c r="L225" s="271"/>
      <c r="M225" s="271"/>
      <c r="N225" s="271"/>
      <c r="O225" s="271"/>
      <c r="P225" s="271"/>
      <c r="Q225" s="271"/>
      <c r="R225" s="271"/>
      <c r="S225" s="271"/>
      <c r="T225" s="271"/>
      <c r="U225" s="271"/>
      <c r="V225" s="271"/>
      <c r="W225" s="271"/>
      <c r="X225" s="271"/>
      <c r="Y225" s="271"/>
      <c r="Z225" s="271"/>
      <c r="AA225" s="271"/>
      <c r="AB225" s="271"/>
      <c r="AC225" s="271"/>
      <c r="AD225" s="271"/>
    </row>
    <row r="226" spans="1:33" ht="15" customHeight="1" x14ac:dyDescent="0.2">
      <c r="C226" s="322" t="s">
        <v>512</v>
      </c>
      <c r="D226" s="322"/>
      <c r="E226" s="322"/>
      <c r="F226" s="322"/>
      <c r="G226" s="322"/>
      <c r="H226" s="322"/>
      <c r="I226" s="322"/>
      <c r="J226" s="322"/>
      <c r="K226" s="322"/>
      <c r="L226" s="322"/>
      <c r="M226" s="322"/>
      <c r="N226" s="322"/>
      <c r="O226" s="322"/>
      <c r="P226" s="322"/>
      <c r="Q226" s="322"/>
      <c r="R226" s="322"/>
      <c r="S226" s="322"/>
      <c r="T226" s="322"/>
      <c r="U226" s="322"/>
      <c r="V226" s="322"/>
      <c r="W226" s="322"/>
      <c r="X226" s="322"/>
      <c r="Y226" s="322"/>
      <c r="Z226" s="322"/>
      <c r="AA226" s="322"/>
      <c r="AB226" s="322"/>
      <c r="AC226" s="322"/>
      <c r="AD226" s="322"/>
      <c r="AG226" s="140" t="s">
        <v>559</v>
      </c>
    </row>
    <row r="227" spans="1:33" ht="24" customHeight="1" x14ac:dyDescent="0.2">
      <c r="C227" s="337" t="s">
        <v>429</v>
      </c>
      <c r="D227" s="337"/>
      <c r="E227" s="337"/>
      <c r="F227" s="337"/>
      <c r="G227" s="337"/>
      <c r="H227" s="337"/>
      <c r="I227" s="337"/>
      <c r="J227" s="337"/>
      <c r="K227" s="337"/>
      <c r="L227" s="337"/>
      <c r="M227" s="337"/>
      <c r="N227" s="337"/>
      <c r="O227" s="337"/>
      <c r="P227" s="337"/>
      <c r="Q227" s="337"/>
      <c r="R227" s="337"/>
      <c r="S227" s="337"/>
      <c r="T227" s="337"/>
      <c r="U227" s="337"/>
      <c r="V227" s="337"/>
      <c r="W227" s="337"/>
      <c r="X227" s="337"/>
      <c r="Y227" s="337"/>
      <c r="Z227" s="337"/>
      <c r="AA227" s="337"/>
      <c r="AB227" s="337"/>
      <c r="AC227" s="337"/>
      <c r="AD227" s="337"/>
      <c r="AG227" s="145">
        <f>IF(AND(C210="",AH208&lt;13),1,0)</f>
        <v>0</v>
      </c>
    </row>
    <row r="228" spans="1:33" ht="15" customHeight="1" thickBot="1" x14ac:dyDescent="0.25">
      <c r="AG228" s="140" t="s">
        <v>604</v>
      </c>
    </row>
    <row r="229" spans="1:33" ht="15" customHeight="1" thickBot="1" x14ac:dyDescent="0.25">
      <c r="C229" s="325"/>
      <c r="D229" s="326"/>
      <c r="E229" s="326"/>
      <c r="F229" s="327"/>
      <c r="G229" s="98" t="s">
        <v>428</v>
      </c>
      <c r="AG229" s="145">
        <f>IF(OR(AND(C210="",C229=""),AND(C210="x",C229&lt;&gt;0)),0,1)</f>
        <v>0</v>
      </c>
    </row>
    <row r="230" spans="1:33" ht="15" customHeight="1" x14ac:dyDescent="0.2"/>
    <row r="231" spans="1:33" ht="15" customHeight="1" x14ac:dyDescent="0.2">
      <c r="B231" s="336" t="str">
        <f>IF(AG229=0,"","Error: No olvidé registrar la cantidad, ya que selecciono el nuemral 2 de la preguta anterior.")</f>
        <v/>
      </c>
      <c r="C231" s="336"/>
      <c r="D231" s="336"/>
      <c r="E231" s="336"/>
      <c r="F231" s="336"/>
      <c r="G231" s="336"/>
      <c r="H231" s="336"/>
      <c r="I231" s="336"/>
      <c r="J231" s="336"/>
      <c r="K231" s="336"/>
      <c r="L231" s="336"/>
      <c r="M231" s="336"/>
      <c r="N231" s="336"/>
      <c r="O231" s="336"/>
      <c r="P231" s="336"/>
      <c r="Q231" s="336"/>
      <c r="R231" s="336"/>
      <c r="S231" s="336"/>
      <c r="T231" s="336"/>
      <c r="U231" s="336"/>
      <c r="V231" s="336"/>
      <c r="W231" s="336"/>
      <c r="X231" s="336"/>
      <c r="Y231" s="336"/>
      <c r="Z231" s="336"/>
      <c r="AA231" s="336"/>
      <c r="AB231" s="336"/>
      <c r="AC231" s="336"/>
      <c r="AD231" s="336"/>
    </row>
    <row r="232" spans="1:33" ht="15" customHeight="1" thickBot="1" x14ac:dyDescent="0.25"/>
    <row r="233" spans="1:33" ht="15" customHeight="1" thickBot="1" x14ac:dyDescent="0.25">
      <c r="B233" s="338" t="s">
        <v>170</v>
      </c>
      <c r="C233" s="339"/>
      <c r="D233" s="339"/>
      <c r="E233" s="339"/>
      <c r="F233" s="339"/>
      <c r="G233" s="339"/>
      <c r="H233" s="339"/>
      <c r="I233" s="339"/>
      <c r="J233" s="339"/>
      <c r="K233" s="339"/>
      <c r="L233" s="339"/>
      <c r="M233" s="339"/>
      <c r="N233" s="339"/>
      <c r="O233" s="339"/>
      <c r="P233" s="339"/>
      <c r="Q233" s="339"/>
      <c r="R233" s="339"/>
      <c r="S233" s="339"/>
      <c r="T233" s="339"/>
      <c r="U233" s="339"/>
      <c r="V233" s="339"/>
      <c r="W233" s="339"/>
      <c r="X233" s="339"/>
      <c r="Y233" s="339"/>
      <c r="Z233" s="339"/>
      <c r="AA233" s="339"/>
      <c r="AB233" s="339"/>
      <c r="AC233" s="339"/>
      <c r="AD233" s="340"/>
    </row>
    <row r="234" spans="1:33" ht="15" customHeight="1" x14ac:dyDescent="0.2">
      <c r="B234" s="284" t="s">
        <v>313</v>
      </c>
      <c r="C234" s="285"/>
      <c r="D234" s="285"/>
      <c r="E234" s="285"/>
      <c r="F234" s="285"/>
      <c r="G234" s="285"/>
      <c r="H234" s="285"/>
      <c r="I234" s="285"/>
      <c r="J234" s="285"/>
      <c r="K234" s="285"/>
      <c r="L234" s="285"/>
      <c r="M234" s="285"/>
      <c r="N234" s="285"/>
      <c r="O234" s="285"/>
      <c r="P234" s="285"/>
      <c r="Q234" s="285"/>
      <c r="R234" s="285"/>
      <c r="S234" s="285"/>
      <c r="T234" s="285"/>
      <c r="U234" s="285"/>
      <c r="V234" s="285"/>
      <c r="W234" s="285"/>
      <c r="X234" s="285"/>
      <c r="Y234" s="285"/>
      <c r="Z234" s="285"/>
      <c r="AA234" s="285"/>
      <c r="AB234" s="285"/>
      <c r="AC234" s="285"/>
      <c r="AD234" s="286"/>
    </row>
    <row r="235" spans="1:33" ht="48" customHeight="1" x14ac:dyDescent="0.2">
      <c r="B235" s="89"/>
      <c r="C235" s="288" t="s">
        <v>430</v>
      </c>
      <c r="D235" s="289"/>
      <c r="E235" s="289"/>
      <c r="F235" s="289"/>
      <c r="G235" s="289"/>
      <c r="H235" s="289"/>
      <c r="I235" s="289"/>
      <c r="J235" s="289"/>
      <c r="K235" s="289"/>
      <c r="L235" s="289"/>
      <c r="M235" s="289"/>
      <c r="N235" s="289"/>
      <c r="O235" s="289"/>
      <c r="P235" s="289"/>
      <c r="Q235" s="289"/>
      <c r="R235" s="289"/>
      <c r="S235" s="289"/>
      <c r="T235" s="289"/>
      <c r="U235" s="289"/>
      <c r="V235" s="289"/>
      <c r="W235" s="289"/>
      <c r="X235" s="289"/>
      <c r="Y235" s="289"/>
      <c r="Z235" s="289"/>
      <c r="AA235" s="289"/>
      <c r="AB235" s="289"/>
      <c r="AC235" s="289"/>
      <c r="AD235" s="290"/>
    </row>
    <row r="236" spans="1:33" ht="48" customHeight="1" x14ac:dyDescent="0.2">
      <c r="B236" s="89"/>
      <c r="C236" s="288" t="s">
        <v>431</v>
      </c>
      <c r="D236" s="289"/>
      <c r="E236" s="289"/>
      <c r="F236" s="289"/>
      <c r="G236" s="289"/>
      <c r="H236" s="289"/>
      <c r="I236" s="289"/>
      <c r="J236" s="289"/>
      <c r="K236" s="289"/>
      <c r="L236" s="289"/>
      <c r="M236" s="289"/>
      <c r="N236" s="289"/>
      <c r="O236" s="289"/>
      <c r="P236" s="289"/>
      <c r="Q236" s="289"/>
      <c r="R236" s="289"/>
      <c r="S236" s="289"/>
      <c r="T236" s="289"/>
      <c r="U236" s="289"/>
      <c r="V236" s="289"/>
      <c r="W236" s="289"/>
      <c r="X236" s="289"/>
      <c r="Y236" s="289"/>
      <c r="Z236" s="289"/>
      <c r="AA236" s="289"/>
      <c r="AB236" s="289"/>
      <c r="AC236" s="289"/>
      <c r="AD236" s="290"/>
    </row>
    <row r="237" spans="1:33" ht="60" customHeight="1" x14ac:dyDescent="0.2">
      <c r="B237" s="89"/>
      <c r="C237" s="288" t="s">
        <v>432</v>
      </c>
      <c r="D237" s="289"/>
      <c r="E237" s="289"/>
      <c r="F237" s="289"/>
      <c r="G237" s="289"/>
      <c r="H237" s="289"/>
      <c r="I237" s="289"/>
      <c r="J237" s="289"/>
      <c r="K237" s="289"/>
      <c r="L237" s="289"/>
      <c r="M237" s="289"/>
      <c r="N237" s="289"/>
      <c r="O237" s="289"/>
      <c r="P237" s="289"/>
      <c r="Q237" s="289"/>
      <c r="R237" s="289"/>
      <c r="S237" s="289"/>
      <c r="T237" s="289"/>
      <c r="U237" s="289"/>
      <c r="V237" s="289"/>
      <c r="W237" s="289"/>
      <c r="X237" s="289"/>
      <c r="Y237" s="289"/>
      <c r="Z237" s="289"/>
      <c r="AA237" s="289"/>
      <c r="AB237" s="289"/>
      <c r="AC237" s="289"/>
      <c r="AD237" s="290"/>
    </row>
    <row r="238" spans="1:33" ht="24" customHeight="1" x14ac:dyDescent="0.2">
      <c r="B238" s="89"/>
      <c r="C238" s="288" t="s">
        <v>433</v>
      </c>
      <c r="D238" s="289"/>
      <c r="E238" s="289"/>
      <c r="F238" s="289"/>
      <c r="G238" s="289"/>
      <c r="H238" s="289"/>
      <c r="I238" s="289"/>
      <c r="J238" s="289"/>
      <c r="K238" s="289"/>
      <c r="L238" s="289"/>
      <c r="M238" s="289"/>
      <c r="N238" s="289"/>
      <c r="O238" s="289"/>
      <c r="P238" s="289"/>
      <c r="Q238" s="289"/>
      <c r="R238" s="289"/>
      <c r="S238" s="289"/>
      <c r="T238" s="289"/>
      <c r="U238" s="289"/>
      <c r="V238" s="289"/>
      <c r="W238" s="289"/>
      <c r="X238" s="289"/>
      <c r="Y238" s="289"/>
      <c r="Z238" s="289"/>
      <c r="AA238" s="289"/>
      <c r="AB238" s="289"/>
      <c r="AC238" s="289"/>
      <c r="AD238" s="290"/>
    </row>
    <row r="239" spans="1:33" ht="24" customHeight="1" x14ac:dyDescent="0.2">
      <c r="B239" s="90"/>
      <c r="C239" s="291" t="s">
        <v>434</v>
      </c>
      <c r="D239" s="292"/>
      <c r="E239" s="292"/>
      <c r="F239" s="292"/>
      <c r="G239" s="292"/>
      <c r="H239" s="292"/>
      <c r="I239" s="292"/>
      <c r="J239" s="292"/>
      <c r="K239" s="292"/>
      <c r="L239" s="292"/>
      <c r="M239" s="292"/>
      <c r="N239" s="292"/>
      <c r="O239" s="292"/>
      <c r="P239" s="292"/>
      <c r="Q239" s="292"/>
      <c r="R239" s="292"/>
      <c r="S239" s="292"/>
      <c r="T239" s="292"/>
      <c r="U239" s="292"/>
      <c r="V239" s="292"/>
      <c r="W239" s="292"/>
      <c r="X239" s="292"/>
      <c r="Y239" s="292"/>
      <c r="Z239" s="292"/>
      <c r="AA239" s="292"/>
      <c r="AB239" s="292"/>
      <c r="AC239" s="292"/>
      <c r="AD239" s="293"/>
    </row>
    <row r="240" spans="1:33" ht="15" customHeight="1" x14ac:dyDescent="0.2"/>
    <row r="241" spans="1:36" ht="15" customHeight="1" x14ac:dyDescent="0.2">
      <c r="A241" s="77" t="s">
        <v>342</v>
      </c>
      <c r="B241" s="324" t="s">
        <v>536</v>
      </c>
      <c r="C241" s="324"/>
      <c r="D241" s="324"/>
      <c r="E241" s="324"/>
      <c r="F241" s="324"/>
      <c r="G241" s="324"/>
      <c r="H241" s="324"/>
      <c r="I241" s="324"/>
      <c r="J241" s="324"/>
      <c r="K241" s="324"/>
      <c r="L241" s="324"/>
      <c r="M241" s="324"/>
      <c r="N241" s="324"/>
      <c r="O241" s="324"/>
      <c r="P241" s="324"/>
      <c r="Q241" s="324"/>
      <c r="R241" s="324"/>
      <c r="S241" s="324"/>
      <c r="T241" s="324"/>
      <c r="U241" s="324"/>
      <c r="V241" s="324"/>
      <c r="W241" s="324"/>
      <c r="X241" s="324"/>
      <c r="Y241" s="324"/>
      <c r="Z241" s="324"/>
      <c r="AA241" s="324"/>
      <c r="AB241" s="324"/>
      <c r="AC241" s="324"/>
      <c r="AD241" s="324"/>
      <c r="AG241" s="140" t="s">
        <v>552</v>
      </c>
    </row>
    <row r="242" spans="1:36" ht="15" customHeight="1" x14ac:dyDescent="0.2">
      <c r="C242" s="226" t="s">
        <v>22</v>
      </c>
      <c r="D242" s="226"/>
      <c r="E242" s="226"/>
      <c r="F242" s="226"/>
      <c r="G242" s="226"/>
      <c r="H242" s="226"/>
      <c r="I242" s="226"/>
      <c r="J242" s="226"/>
      <c r="K242" s="226"/>
      <c r="L242" s="226"/>
      <c r="M242" s="226"/>
      <c r="N242" s="226"/>
      <c r="O242" s="226"/>
      <c r="P242" s="226"/>
      <c r="Q242" s="226"/>
      <c r="R242" s="226"/>
      <c r="S242" s="226"/>
      <c r="T242" s="226"/>
      <c r="U242" s="226"/>
      <c r="V242" s="226"/>
      <c r="W242" s="226"/>
      <c r="X242" s="226"/>
      <c r="Y242" s="226"/>
      <c r="Z242" s="226"/>
      <c r="AA242" s="226"/>
      <c r="AB242" s="226"/>
      <c r="AC242" s="226"/>
      <c r="AD242" s="226"/>
    </row>
    <row r="243" spans="1:36" ht="15" customHeight="1" thickBot="1" x14ac:dyDescent="0.25"/>
    <row r="244" spans="1:36" ht="15" customHeight="1" thickBot="1" x14ac:dyDescent="0.25">
      <c r="C244" s="123"/>
      <c r="D244" s="78" t="s">
        <v>23</v>
      </c>
      <c r="I244" s="123"/>
      <c r="J244" s="78" t="s">
        <v>435</v>
      </c>
      <c r="T244" s="123"/>
      <c r="U244" s="78" t="s">
        <v>436</v>
      </c>
    </row>
    <row r="245" spans="1:36" ht="15" customHeight="1" x14ac:dyDescent="0.2"/>
    <row r="246" spans="1:36" ht="15" customHeight="1" x14ac:dyDescent="0.2">
      <c r="B246" s="287" t="str">
        <f>IF(COUNTIF(C244:T244,"X")&gt;1,"Error: Seleccionar sólo un código.","")</f>
        <v/>
      </c>
      <c r="C246" s="287"/>
      <c r="D246" s="287"/>
      <c r="E246" s="287"/>
      <c r="F246" s="287"/>
      <c r="G246" s="287"/>
      <c r="H246" s="287"/>
      <c r="I246" s="287"/>
      <c r="J246" s="287"/>
      <c r="K246" s="287"/>
      <c r="L246" s="287"/>
      <c r="M246" s="287"/>
      <c r="N246" s="287"/>
      <c r="O246" s="287"/>
      <c r="P246" s="287"/>
      <c r="Q246" s="287"/>
      <c r="R246" s="287"/>
      <c r="S246" s="287"/>
      <c r="T246" s="287"/>
      <c r="U246" s="287"/>
      <c r="V246" s="287"/>
      <c r="W246" s="287"/>
      <c r="X246" s="287"/>
      <c r="Y246" s="287"/>
      <c r="Z246" s="287"/>
      <c r="AA246" s="287"/>
      <c r="AB246" s="287"/>
      <c r="AC246" s="287"/>
      <c r="AD246" s="287"/>
    </row>
    <row r="247" spans="1:36" ht="15" customHeight="1" x14ac:dyDescent="0.2"/>
    <row r="248" spans="1:36" ht="15" customHeight="1" x14ac:dyDescent="0.2">
      <c r="A248" s="77" t="s">
        <v>343</v>
      </c>
      <c r="B248" s="324" t="s">
        <v>439</v>
      </c>
      <c r="C248" s="324"/>
      <c r="D248" s="324"/>
      <c r="E248" s="324"/>
      <c r="F248" s="324"/>
      <c r="G248" s="324"/>
      <c r="H248" s="324"/>
      <c r="I248" s="324"/>
      <c r="J248" s="324"/>
      <c r="K248" s="324"/>
      <c r="L248" s="324"/>
      <c r="M248" s="324"/>
      <c r="N248" s="324"/>
      <c r="O248" s="324"/>
      <c r="P248" s="324"/>
      <c r="Q248" s="324"/>
      <c r="R248" s="324"/>
      <c r="S248" s="324"/>
      <c r="T248" s="324"/>
      <c r="U248" s="324"/>
      <c r="V248" s="324"/>
      <c r="W248" s="324"/>
      <c r="X248" s="324"/>
      <c r="Y248" s="324"/>
      <c r="Z248" s="324"/>
      <c r="AA248" s="324"/>
      <c r="AB248" s="324"/>
      <c r="AC248" s="324"/>
      <c r="AD248" s="324"/>
      <c r="AG248" s="148" t="s">
        <v>554</v>
      </c>
      <c r="AH248" s="148"/>
      <c r="AI248" s="148"/>
      <c r="AJ248" s="148"/>
    </row>
    <row r="249" spans="1:36" ht="15" customHeight="1" thickBot="1" x14ac:dyDescent="0.25">
      <c r="AG249" s="149">
        <f>COUNTBLANK(C250:H256)</f>
        <v>41</v>
      </c>
      <c r="AH249" s="148">
        <v>41</v>
      </c>
      <c r="AI249" s="148">
        <v>37</v>
      </c>
      <c r="AJ249" s="148"/>
    </row>
    <row r="250" spans="1:36" ht="15" customHeight="1" thickBot="1" x14ac:dyDescent="0.25">
      <c r="C250" s="325"/>
      <c r="D250" s="326"/>
      <c r="E250" s="326"/>
      <c r="F250" s="327"/>
      <c r="G250" s="98" t="s">
        <v>541</v>
      </c>
      <c r="AG250" s="148" t="s">
        <v>555</v>
      </c>
      <c r="AH250" s="142" t="s">
        <v>556</v>
      </c>
      <c r="AI250" s="149" t="s">
        <v>557</v>
      </c>
      <c r="AJ250" s="142" t="s">
        <v>559</v>
      </c>
    </row>
    <row r="251" spans="1:36" ht="15" customHeight="1" x14ac:dyDescent="0.2">
      <c r="AG251" s="148">
        <f>C250</f>
        <v>0</v>
      </c>
      <c r="AH251" s="149">
        <f>COUNTIF(E252:H256,"NS")</f>
        <v>0</v>
      </c>
      <c r="AI251" s="143">
        <f>SUM(E252:H256)</f>
        <v>0</v>
      </c>
      <c r="AJ251" s="144">
        <f>IF(AG249=41,0,IF(OR(AND(AG251=0,AH251&gt;0),AND(AG251="NS",AI251&gt;0),AND(AG251="NS",AI251=0,AH251=0)),1,IF(OR(AND(AH251&gt;=2,AI251&lt;AG251),AND(AG251="NS",AI251=0,AH251&gt;0),AG251=AI251),0,1)))</f>
        <v>0</v>
      </c>
    </row>
    <row r="252" spans="1:36" ht="15" customHeight="1" x14ac:dyDescent="0.2">
      <c r="E252" s="328"/>
      <c r="F252" s="328"/>
      <c r="G252" s="328"/>
      <c r="H252" s="328"/>
      <c r="I252" s="78" t="s">
        <v>534</v>
      </c>
    </row>
    <row r="253" spans="1:36" ht="15" customHeight="1" x14ac:dyDescent="0.2"/>
    <row r="254" spans="1:36" ht="15" customHeight="1" x14ac:dyDescent="0.2">
      <c r="E254" s="328"/>
      <c r="F254" s="328"/>
      <c r="G254" s="328"/>
      <c r="H254" s="328"/>
      <c r="I254" s="78" t="s">
        <v>171</v>
      </c>
    </row>
    <row r="255" spans="1:36" ht="15" customHeight="1" x14ac:dyDescent="0.2"/>
    <row r="256" spans="1:36" ht="15" customHeight="1" x14ac:dyDescent="0.2">
      <c r="E256" s="328"/>
      <c r="F256" s="328"/>
      <c r="G256" s="328"/>
      <c r="H256" s="328"/>
      <c r="I256" s="78" t="s">
        <v>535</v>
      </c>
    </row>
    <row r="257" spans="1:87" ht="15" customHeight="1" x14ac:dyDescent="0.2">
      <c r="B257" s="211" t="str">
        <f>IF(AJ251=0,"","Error: Verificar la suma.")</f>
        <v/>
      </c>
      <c r="C257" s="211"/>
      <c r="D257" s="211"/>
      <c r="E257" s="211"/>
      <c r="F257" s="211"/>
      <c r="G257" s="211"/>
      <c r="H257" s="211"/>
      <c r="I257" s="211"/>
      <c r="J257" s="211"/>
      <c r="K257" s="211"/>
      <c r="L257" s="211"/>
      <c r="M257" s="211"/>
      <c r="N257" s="211"/>
      <c r="O257" s="211"/>
      <c r="P257" s="211"/>
      <c r="Q257" s="211"/>
      <c r="R257" s="211"/>
      <c r="S257" s="211"/>
      <c r="T257" s="211"/>
      <c r="U257" s="211"/>
      <c r="V257" s="211"/>
      <c r="W257" s="211"/>
      <c r="X257" s="211"/>
      <c r="Y257" s="211"/>
      <c r="Z257" s="211"/>
      <c r="AA257" s="211"/>
      <c r="AB257" s="211"/>
      <c r="AC257" s="211"/>
      <c r="AD257" s="211"/>
    </row>
    <row r="258" spans="1:87" ht="15" customHeight="1" x14ac:dyDescent="0.2">
      <c r="B258" s="216" t="str">
        <f>IF(OR(AG249=41,AG249=37),"","Error: Debe completar toda la información requerida.")</f>
        <v/>
      </c>
      <c r="C258" s="216"/>
      <c r="D258" s="216"/>
      <c r="E258" s="216"/>
      <c r="F258" s="216"/>
      <c r="G258" s="216"/>
      <c r="H258" s="216"/>
      <c r="I258" s="216"/>
      <c r="J258" s="216"/>
      <c r="K258" s="216"/>
      <c r="L258" s="216"/>
      <c r="M258" s="216"/>
      <c r="N258" s="216"/>
      <c r="O258" s="216"/>
      <c r="P258" s="216"/>
      <c r="Q258" s="216"/>
      <c r="R258" s="216"/>
      <c r="S258" s="216"/>
      <c r="T258" s="216"/>
      <c r="U258" s="216"/>
      <c r="V258" s="216"/>
      <c r="W258" s="216"/>
      <c r="X258" s="216"/>
      <c r="Y258" s="216"/>
      <c r="Z258" s="216"/>
      <c r="AA258" s="216"/>
      <c r="AB258" s="216"/>
      <c r="AC258" s="216"/>
      <c r="AD258" s="216"/>
    </row>
    <row r="259" spans="1:87" ht="15" customHeight="1" x14ac:dyDescent="0.2"/>
    <row r="260" spans="1:87" ht="24" customHeight="1" x14ac:dyDescent="0.2">
      <c r="A260" s="77" t="s">
        <v>344</v>
      </c>
      <c r="B260" s="271" t="s">
        <v>437</v>
      </c>
      <c r="C260" s="271"/>
      <c r="D260" s="271"/>
      <c r="E260" s="271"/>
      <c r="F260" s="271"/>
      <c r="G260" s="271"/>
      <c r="H260" s="271"/>
      <c r="I260" s="271"/>
      <c r="J260" s="271"/>
      <c r="K260" s="271"/>
      <c r="L260" s="271"/>
      <c r="M260" s="271"/>
      <c r="N260" s="271"/>
      <c r="O260" s="271"/>
      <c r="P260" s="271"/>
      <c r="Q260" s="271"/>
      <c r="R260" s="271"/>
      <c r="S260" s="271"/>
      <c r="T260" s="271"/>
      <c r="U260" s="271"/>
      <c r="V260" s="271"/>
      <c r="W260" s="271"/>
      <c r="X260" s="271"/>
      <c r="Y260" s="271"/>
      <c r="Z260" s="271"/>
      <c r="AA260" s="271"/>
      <c r="AB260" s="271"/>
      <c r="AC260" s="271"/>
      <c r="AD260" s="271"/>
    </row>
    <row r="261" spans="1:87" ht="24" customHeight="1" x14ac:dyDescent="0.2">
      <c r="C261" s="226" t="s">
        <v>443</v>
      </c>
      <c r="D261" s="226"/>
      <c r="E261" s="226"/>
      <c r="F261" s="226"/>
      <c r="G261" s="226"/>
      <c r="H261" s="226"/>
      <c r="I261" s="226"/>
      <c r="J261" s="226"/>
      <c r="K261" s="226"/>
      <c r="L261" s="226"/>
      <c r="M261" s="226"/>
      <c r="N261" s="226"/>
      <c r="O261" s="226"/>
      <c r="P261" s="226"/>
      <c r="Q261" s="226"/>
      <c r="R261" s="226"/>
      <c r="S261" s="226"/>
      <c r="T261" s="226"/>
      <c r="U261" s="226"/>
      <c r="V261" s="226"/>
      <c r="W261" s="226"/>
      <c r="X261" s="226"/>
      <c r="Y261" s="226"/>
      <c r="Z261" s="226"/>
      <c r="AA261" s="226"/>
      <c r="AB261" s="226"/>
      <c r="AC261" s="226"/>
      <c r="AD261" s="226"/>
    </row>
    <row r="262" spans="1:87" ht="24" customHeight="1" x14ac:dyDescent="0.2">
      <c r="C262" s="226" t="s">
        <v>481</v>
      </c>
      <c r="D262" s="226"/>
      <c r="E262" s="226"/>
      <c r="F262" s="226"/>
      <c r="G262" s="226"/>
      <c r="H262" s="226"/>
      <c r="I262" s="226"/>
      <c r="J262" s="226"/>
      <c r="K262" s="226"/>
      <c r="L262" s="226"/>
      <c r="M262" s="226"/>
      <c r="N262" s="226"/>
      <c r="O262" s="226"/>
      <c r="P262" s="226"/>
      <c r="Q262" s="226"/>
      <c r="R262" s="226"/>
      <c r="S262" s="226"/>
      <c r="T262" s="226"/>
      <c r="U262" s="226"/>
      <c r="V262" s="226"/>
      <c r="W262" s="226"/>
      <c r="X262" s="226"/>
      <c r="Y262" s="226"/>
      <c r="Z262" s="226"/>
      <c r="AA262" s="226"/>
      <c r="AB262" s="226"/>
      <c r="AC262" s="226"/>
      <c r="AD262" s="226"/>
    </row>
    <row r="263" spans="1:87" ht="15" customHeight="1" x14ac:dyDescent="0.2">
      <c r="AG263" s="140" t="s">
        <v>554</v>
      </c>
    </row>
    <row r="264" spans="1:87" ht="15" customHeight="1" x14ac:dyDescent="0.2">
      <c r="C264" s="268" t="s">
        <v>172</v>
      </c>
      <c r="D264" s="270"/>
      <c r="E264" s="270"/>
      <c r="F264" s="270"/>
      <c r="G264" s="270"/>
      <c r="H264" s="270"/>
      <c r="I264" s="270"/>
      <c r="J264" s="270"/>
      <c r="K264" s="269"/>
      <c r="L264" s="248" t="s">
        <v>173</v>
      </c>
      <c r="M264" s="250"/>
      <c r="N264" s="227" t="s">
        <v>441</v>
      </c>
      <c r="O264" s="227"/>
      <c r="P264" s="227"/>
      <c r="Q264" s="227"/>
      <c r="R264" s="227"/>
      <c r="S264" s="227"/>
      <c r="T264" s="227"/>
      <c r="U264" s="227"/>
      <c r="V264" s="227"/>
      <c r="W264" s="227"/>
      <c r="X264" s="227"/>
      <c r="Y264" s="227"/>
      <c r="Z264" s="227"/>
      <c r="AA264" s="227"/>
      <c r="AB264" s="227"/>
      <c r="AC264" s="227"/>
      <c r="AD264" s="227"/>
      <c r="AG264" s="140">
        <f>+COUNTBLANK(H266:AD308)</f>
        <v>903</v>
      </c>
      <c r="AH264" s="140">
        <v>903</v>
      </c>
      <c r="AI264" s="140">
        <v>853</v>
      </c>
    </row>
    <row r="265" spans="1:87" ht="15" customHeight="1" x14ac:dyDescent="0.2">
      <c r="C265" s="228" t="s">
        <v>440</v>
      </c>
      <c r="D265" s="229"/>
      <c r="E265" s="229"/>
      <c r="F265" s="229"/>
      <c r="G265" s="230"/>
      <c r="H265" s="228" t="s">
        <v>367</v>
      </c>
      <c r="I265" s="229"/>
      <c r="J265" s="229"/>
      <c r="K265" s="230"/>
      <c r="L265" s="251"/>
      <c r="M265" s="253"/>
      <c r="N265" s="228" t="s">
        <v>440</v>
      </c>
      <c r="O265" s="229"/>
      <c r="P265" s="229"/>
      <c r="Q265" s="229"/>
      <c r="R265" s="229"/>
      <c r="S265" s="229"/>
      <c r="T265" s="229"/>
      <c r="U265" s="229"/>
      <c r="V265" s="229"/>
      <c r="W265" s="229"/>
      <c r="X265" s="229"/>
      <c r="Y265" s="229"/>
      <c r="Z265" s="230"/>
      <c r="AA265" s="228" t="s">
        <v>442</v>
      </c>
      <c r="AB265" s="229"/>
      <c r="AC265" s="229"/>
      <c r="AD265" s="230"/>
      <c r="AG265" s="148" t="s">
        <v>555</v>
      </c>
      <c r="AH265" s="142" t="s">
        <v>556</v>
      </c>
      <c r="AI265" s="149" t="s">
        <v>557</v>
      </c>
      <c r="AJ265" s="146" t="s">
        <v>559</v>
      </c>
      <c r="AM265" s="141" t="s">
        <v>606</v>
      </c>
      <c r="AN265" s="142" t="s">
        <v>556</v>
      </c>
      <c r="AO265" s="142" t="s">
        <v>557</v>
      </c>
      <c r="AP265" s="142" t="s">
        <v>558</v>
      </c>
    </row>
    <row r="266" spans="1:87" ht="15" customHeight="1" x14ac:dyDescent="0.2">
      <c r="C266" s="254" t="s">
        <v>28</v>
      </c>
      <c r="D266" s="227" t="s">
        <v>175</v>
      </c>
      <c r="E266" s="227"/>
      <c r="F266" s="227"/>
      <c r="G266" s="227"/>
      <c r="H266" s="217"/>
      <c r="I266" s="217"/>
      <c r="J266" s="217"/>
      <c r="K266" s="217"/>
      <c r="L266" s="258">
        <v>1.1000000000000001</v>
      </c>
      <c r="M266" s="258"/>
      <c r="N266" s="219" t="s">
        <v>189</v>
      </c>
      <c r="O266" s="219"/>
      <c r="P266" s="219"/>
      <c r="Q266" s="219"/>
      <c r="R266" s="219"/>
      <c r="S266" s="219"/>
      <c r="T266" s="219"/>
      <c r="U266" s="219"/>
      <c r="V266" s="219"/>
      <c r="W266" s="219"/>
      <c r="X266" s="219"/>
      <c r="Y266" s="219"/>
      <c r="Z266" s="219"/>
      <c r="AA266" s="217"/>
      <c r="AB266" s="217"/>
      <c r="AC266" s="217"/>
      <c r="AD266" s="217"/>
      <c r="AG266" s="148">
        <f>H266</f>
        <v>0</v>
      </c>
      <c r="AH266" s="149">
        <f>COUNTIF(AA266:AD268,"NS")</f>
        <v>0</v>
      </c>
      <c r="AI266" s="143">
        <f>SUM(AA266:AD268)</f>
        <v>0</v>
      </c>
      <c r="AJ266" s="146">
        <f>IF($AG$264=903,0,IF(OR(AND(AG266=0,AH266&gt;0),AND(AG266="NS",AI266&gt;0),AND(AG266="NS",AI266=0,AH266=0)),1,IF(OR(AND(AH266&gt;=2,AI266&lt;AG266),AND(AG266="NS",AI266=0,AH266&gt;0),AG266=AI266),0,1)))</f>
        <v>0</v>
      </c>
      <c r="AL266" s="140" t="s">
        <v>605</v>
      </c>
      <c r="AM266" s="140">
        <f>C250</f>
        <v>0</v>
      </c>
      <c r="AN266" s="143">
        <f>COUNTIF(AA266:AD308,"NS")</f>
        <v>0</v>
      </c>
      <c r="AO266" s="147">
        <f>+SUM(AA266:AD308)</f>
        <v>0</v>
      </c>
      <c r="AP266" s="144">
        <f>IF(AG264=903,0,IF(OR(AND(AM266=0,AN266&gt;0),AND(AM266="NS",AO266&gt;0),AND(AM266="NS",AO266=0,AN266=0)),1,IF(OR(AND(AN266&gt;=2,AO266&lt;=AM266),AND(AM266="NS",AO266=0,AN266&gt;0),AM266=AO266),0,1)))</f>
        <v>0</v>
      </c>
      <c r="AS266" s="214"/>
      <c r="AT266" s="214"/>
      <c r="AU266" s="214"/>
      <c r="AV266" s="214"/>
      <c r="AW266" s="214"/>
      <c r="AX266" s="214"/>
      <c r="AY266" s="214"/>
      <c r="AZ266" s="214"/>
      <c r="BA266" s="214"/>
      <c r="BB266" s="214"/>
      <c r="BC266" s="214"/>
      <c r="BD266" s="214"/>
      <c r="BE266" s="214"/>
      <c r="BF266" s="214"/>
      <c r="BG266" s="214"/>
      <c r="BH266" s="214"/>
      <c r="BI266" s="214"/>
      <c r="BJ266" s="214"/>
      <c r="BK266" s="214"/>
      <c r="BL266" s="214"/>
      <c r="BM266" s="214"/>
      <c r="BN266" s="214"/>
      <c r="BO266" s="214"/>
      <c r="BP266" s="214"/>
      <c r="BQ266" s="214"/>
      <c r="BR266" s="214"/>
      <c r="BS266" s="214"/>
      <c r="BT266" s="214"/>
      <c r="BU266" s="214"/>
      <c r="BV266" s="214"/>
      <c r="BW266" s="214"/>
      <c r="BX266" s="214"/>
      <c r="BY266" s="214"/>
      <c r="BZ266" s="214"/>
      <c r="CA266" s="214"/>
      <c r="CB266" s="214"/>
      <c r="CC266" s="214"/>
      <c r="CD266" s="214"/>
      <c r="CE266" s="214"/>
      <c r="CF266" s="214"/>
      <c r="CG266" s="214"/>
      <c r="CH266" s="214"/>
      <c r="CI266" s="215"/>
    </row>
    <row r="267" spans="1:87" ht="15" customHeight="1" x14ac:dyDescent="0.2">
      <c r="C267" s="254"/>
      <c r="D267" s="227"/>
      <c r="E267" s="227"/>
      <c r="F267" s="227"/>
      <c r="G267" s="227"/>
      <c r="H267" s="217"/>
      <c r="I267" s="217"/>
      <c r="J267" s="217"/>
      <c r="K267" s="217"/>
      <c r="L267" s="258" t="s">
        <v>176</v>
      </c>
      <c r="M267" s="258"/>
      <c r="N267" s="219" t="s">
        <v>190</v>
      </c>
      <c r="O267" s="219"/>
      <c r="P267" s="219"/>
      <c r="Q267" s="219"/>
      <c r="R267" s="219"/>
      <c r="S267" s="219"/>
      <c r="T267" s="219"/>
      <c r="U267" s="219"/>
      <c r="V267" s="219"/>
      <c r="W267" s="219"/>
      <c r="X267" s="219"/>
      <c r="Y267" s="219"/>
      <c r="Z267" s="219"/>
      <c r="AA267" s="220"/>
      <c r="AB267" s="221"/>
      <c r="AC267" s="221"/>
      <c r="AD267" s="222"/>
      <c r="AJ267" s="141"/>
      <c r="AS267" s="214"/>
      <c r="AT267" s="214"/>
      <c r="AU267" s="214"/>
      <c r="AV267" s="214"/>
      <c r="AW267" s="214"/>
      <c r="AX267" s="214"/>
      <c r="AY267" s="214"/>
      <c r="AZ267" s="214"/>
      <c r="BA267" s="214"/>
      <c r="BB267" s="214"/>
      <c r="BC267" s="214"/>
      <c r="BD267" s="214"/>
      <c r="BE267" s="214"/>
      <c r="BF267" s="214"/>
      <c r="BG267" s="214"/>
      <c r="BH267" s="214"/>
      <c r="BI267" s="214"/>
      <c r="BJ267" s="214"/>
      <c r="BK267" s="214"/>
      <c r="BL267" s="214"/>
      <c r="BM267" s="214"/>
      <c r="BN267" s="214"/>
      <c r="BO267" s="214"/>
      <c r="BP267" s="214"/>
      <c r="BQ267" s="214"/>
      <c r="BR267" s="214"/>
      <c r="BS267" s="214"/>
      <c r="BT267" s="214"/>
      <c r="BU267" s="214"/>
      <c r="BV267" s="214"/>
      <c r="BW267" s="214"/>
      <c r="BX267" s="214"/>
      <c r="BY267" s="214"/>
      <c r="BZ267" s="214"/>
      <c r="CA267" s="214"/>
      <c r="CB267" s="214"/>
      <c r="CC267" s="214"/>
      <c r="CD267" s="214"/>
      <c r="CE267" s="214"/>
      <c r="CF267" s="214"/>
      <c r="CG267" s="214"/>
      <c r="CH267" s="214"/>
      <c r="CI267" s="215"/>
    </row>
    <row r="268" spans="1:87" ht="15" customHeight="1" x14ac:dyDescent="0.2">
      <c r="C268" s="254"/>
      <c r="D268" s="227"/>
      <c r="E268" s="227"/>
      <c r="F268" s="227"/>
      <c r="G268" s="227"/>
      <c r="H268" s="217"/>
      <c r="I268" s="217"/>
      <c r="J268" s="217"/>
      <c r="K268" s="217"/>
      <c r="L268" s="258" t="s">
        <v>177</v>
      </c>
      <c r="M268" s="258"/>
      <c r="N268" s="219" t="s">
        <v>191</v>
      </c>
      <c r="O268" s="219"/>
      <c r="P268" s="219"/>
      <c r="Q268" s="219"/>
      <c r="R268" s="219"/>
      <c r="S268" s="219"/>
      <c r="T268" s="219"/>
      <c r="U268" s="219"/>
      <c r="V268" s="219"/>
      <c r="W268" s="219"/>
      <c r="X268" s="219"/>
      <c r="Y268" s="219"/>
      <c r="Z268" s="219"/>
      <c r="AA268" s="220"/>
      <c r="AB268" s="221"/>
      <c r="AC268" s="221"/>
      <c r="AD268" s="222"/>
      <c r="AJ268" s="141"/>
      <c r="AS268" s="214"/>
      <c r="AT268" s="214"/>
      <c r="AU268" s="214"/>
      <c r="AV268" s="214"/>
      <c r="AW268" s="214"/>
      <c r="AX268" s="214"/>
      <c r="AY268" s="214"/>
      <c r="AZ268" s="214"/>
      <c r="BA268" s="214"/>
      <c r="BB268" s="214"/>
      <c r="BC268" s="214"/>
      <c r="BD268" s="214"/>
      <c r="BE268" s="214"/>
      <c r="BF268" s="214"/>
      <c r="BG268" s="214"/>
      <c r="BH268" s="214"/>
      <c r="BI268" s="214"/>
      <c r="BJ268" s="214"/>
      <c r="BK268" s="214"/>
      <c r="BL268" s="214"/>
      <c r="BM268" s="214"/>
      <c r="BN268" s="214"/>
      <c r="BO268" s="214"/>
      <c r="BP268" s="214"/>
      <c r="BQ268" s="214"/>
      <c r="BR268" s="214"/>
      <c r="BS268" s="214"/>
      <c r="BT268" s="214"/>
      <c r="BU268" s="214"/>
      <c r="BV268" s="214"/>
      <c r="BW268" s="214"/>
      <c r="BX268" s="214"/>
      <c r="BY268" s="214"/>
      <c r="BZ268" s="214"/>
      <c r="CA268" s="214"/>
      <c r="CB268" s="214"/>
      <c r="CC268" s="214"/>
      <c r="CD268" s="214"/>
      <c r="CE268" s="214"/>
      <c r="CF268" s="214"/>
      <c r="CG268" s="214"/>
      <c r="CH268" s="214"/>
      <c r="CI268" s="215"/>
    </row>
    <row r="269" spans="1:87" ht="15" customHeight="1" x14ac:dyDescent="0.2">
      <c r="C269" s="254" t="s">
        <v>29</v>
      </c>
      <c r="D269" s="227" t="s">
        <v>203</v>
      </c>
      <c r="E269" s="227"/>
      <c r="F269" s="227"/>
      <c r="G269" s="227"/>
      <c r="H269" s="217"/>
      <c r="I269" s="247"/>
      <c r="J269" s="247"/>
      <c r="K269" s="247"/>
      <c r="L269" s="218" t="s">
        <v>178</v>
      </c>
      <c r="M269" s="218"/>
      <c r="N269" s="219" t="s">
        <v>192</v>
      </c>
      <c r="O269" s="219"/>
      <c r="P269" s="219"/>
      <c r="Q269" s="219"/>
      <c r="R269" s="219"/>
      <c r="S269" s="219"/>
      <c r="T269" s="219"/>
      <c r="U269" s="219"/>
      <c r="V269" s="219"/>
      <c r="W269" s="219"/>
      <c r="X269" s="219"/>
      <c r="Y269" s="219"/>
      <c r="Z269" s="219"/>
      <c r="AA269" s="220"/>
      <c r="AB269" s="221"/>
      <c r="AC269" s="221"/>
      <c r="AD269" s="222"/>
      <c r="AG269" s="148" t="s">
        <v>555</v>
      </c>
      <c r="AH269" s="142" t="s">
        <v>556</v>
      </c>
      <c r="AI269" s="149" t="s">
        <v>557</v>
      </c>
      <c r="AJ269" s="146" t="s">
        <v>559</v>
      </c>
      <c r="AS269" s="214"/>
      <c r="AT269" s="214"/>
      <c r="AU269" s="214"/>
      <c r="AV269" s="214"/>
      <c r="AW269" s="214"/>
      <c r="AX269" s="214"/>
      <c r="AY269" s="214"/>
      <c r="AZ269" s="214"/>
      <c r="BA269" s="214"/>
      <c r="BB269" s="214"/>
      <c r="BC269" s="214"/>
      <c r="BD269" s="214"/>
      <c r="BE269" s="214"/>
      <c r="BF269" s="214"/>
      <c r="BG269" s="214"/>
      <c r="BH269" s="214"/>
      <c r="BI269" s="214"/>
      <c r="BJ269" s="214"/>
      <c r="BK269" s="214"/>
      <c r="BL269" s="214"/>
      <c r="BM269" s="214"/>
      <c r="BN269" s="214"/>
      <c r="BO269" s="214"/>
      <c r="BP269" s="214"/>
      <c r="BQ269" s="214"/>
      <c r="BR269" s="214"/>
      <c r="BS269" s="214"/>
      <c r="BT269" s="214"/>
      <c r="BU269" s="214"/>
      <c r="BV269" s="214"/>
      <c r="BW269" s="214"/>
      <c r="BX269" s="214"/>
      <c r="BY269" s="214"/>
      <c r="BZ269" s="214"/>
      <c r="CA269" s="214"/>
      <c r="CB269" s="214"/>
      <c r="CC269" s="214"/>
      <c r="CD269" s="214"/>
      <c r="CE269" s="214"/>
      <c r="CF269" s="214"/>
      <c r="CG269" s="214"/>
      <c r="CH269" s="214"/>
      <c r="CI269" s="215"/>
    </row>
    <row r="270" spans="1:87" ht="15" customHeight="1" x14ac:dyDescent="0.2">
      <c r="C270" s="254"/>
      <c r="D270" s="227"/>
      <c r="E270" s="227"/>
      <c r="F270" s="227"/>
      <c r="G270" s="227"/>
      <c r="H270" s="247"/>
      <c r="I270" s="247"/>
      <c r="J270" s="247"/>
      <c r="K270" s="247"/>
      <c r="L270" s="218" t="s">
        <v>179</v>
      </c>
      <c r="M270" s="218"/>
      <c r="N270" s="219" t="s">
        <v>193</v>
      </c>
      <c r="O270" s="219"/>
      <c r="P270" s="219"/>
      <c r="Q270" s="219"/>
      <c r="R270" s="219"/>
      <c r="S270" s="219"/>
      <c r="T270" s="219"/>
      <c r="U270" s="219"/>
      <c r="V270" s="219"/>
      <c r="W270" s="219"/>
      <c r="X270" s="219"/>
      <c r="Y270" s="219"/>
      <c r="Z270" s="219"/>
      <c r="AA270" s="220"/>
      <c r="AB270" s="221"/>
      <c r="AC270" s="221"/>
      <c r="AD270" s="222"/>
      <c r="AG270" s="148">
        <f>H269</f>
        <v>0</v>
      </c>
      <c r="AH270" s="149">
        <f>COUNTIF(AA269:AD279,"NS")</f>
        <v>0</v>
      </c>
      <c r="AI270" s="143">
        <f>SUM(AA269:AD279)</f>
        <v>0</v>
      </c>
      <c r="AJ270" s="146">
        <f>IF($AG$264=903,0,IF(OR(AND(AG270=0,AH270&gt;0),AND(AG270="NS",AI270&gt;0),AND(AG270="NS",AI270=0,AH270=0)),1,IF(OR(AND(AH270&gt;=2,AI270&lt;AG270),AND(AG270="NS",AI270=0,AH270&gt;0),AG270=AI270),0,1)))</f>
        <v>0</v>
      </c>
    </row>
    <row r="271" spans="1:87" ht="15" customHeight="1" x14ac:dyDescent="0.2">
      <c r="C271" s="254"/>
      <c r="D271" s="227"/>
      <c r="E271" s="227"/>
      <c r="F271" s="227"/>
      <c r="G271" s="227"/>
      <c r="H271" s="247"/>
      <c r="I271" s="247"/>
      <c r="J271" s="247"/>
      <c r="K271" s="247"/>
      <c r="L271" s="218" t="s">
        <v>180</v>
      </c>
      <c r="M271" s="218"/>
      <c r="N271" s="219" t="s">
        <v>194</v>
      </c>
      <c r="O271" s="219"/>
      <c r="P271" s="219"/>
      <c r="Q271" s="219"/>
      <c r="R271" s="219"/>
      <c r="S271" s="219"/>
      <c r="T271" s="219"/>
      <c r="U271" s="219"/>
      <c r="V271" s="219"/>
      <c r="W271" s="219"/>
      <c r="X271" s="219"/>
      <c r="Y271" s="219"/>
      <c r="Z271" s="219"/>
      <c r="AA271" s="220"/>
      <c r="AB271" s="221"/>
      <c r="AC271" s="221"/>
      <c r="AD271" s="222"/>
      <c r="AJ271" s="141"/>
    </row>
    <row r="272" spans="1:87" ht="15" customHeight="1" x14ac:dyDescent="0.2">
      <c r="C272" s="254"/>
      <c r="D272" s="227"/>
      <c r="E272" s="227"/>
      <c r="F272" s="227"/>
      <c r="G272" s="227"/>
      <c r="H272" s="247"/>
      <c r="I272" s="247"/>
      <c r="J272" s="247"/>
      <c r="K272" s="247"/>
      <c r="L272" s="218" t="s">
        <v>181</v>
      </c>
      <c r="M272" s="218"/>
      <c r="N272" s="219" t="s">
        <v>195</v>
      </c>
      <c r="O272" s="219"/>
      <c r="P272" s="219"/>
      <c r="Q272" s="219"/>
      <c r="R272" s="219"/>
      <c r="S272" s="219"/>
      <c r="T272" s="219"/>
      <c r="U272" s="219"/>
      <c r="V272" s="219"/>
      <c r="W272" s="219"/>
      <c r="X272" s="219"/>
      <c r="Y272" s="219"/>
      <c r="Z272" s="219"/>
      <c r="AA272" s="220"/>
      <c r="AB272" s="221"/>
      <c r="AC272" s="221"/>
      <c r="AD272" s="222"/>
      <c r="AJ272" s="141"/>
    </row>
    <row r="273" spans="3:36" ht="15" customHeight="1" x14ac:dyDescent="0.2">
      <c r="C273" s="254"/>
      <c r="D273" s="227"/>
      <c r="E273" s="227"/>
      <c r="F273" s="227"/>
      <c r="G273" s="227"/>
      <c r="H273" s="247"/>
      <c r="I273" s="247"/>
      <c r="J273" s="247"/>
      <c r="K273" s="247"/>
      <c r="L273" s="218" t="s">
        <v>182</v>
      </c>
      <c r="M273" s="218"/>
      <c r="N273" s="219" t="s">
        <v>196</v>
      </c>
      <c r="O273" s="219"/>
      <c r="P273" s="219"/>
      <c r="Q273" s="219"/>
      <c r="R273" s="219"/>
      <c r="S273" s="219"/>
      <c r="T273" s="219"/>
      <c r="U273" s="219"/>
      <c r="V273" s="219"/>
      <c r="W273" s="219"/>
      <c r="X273" s="219"/>
      <c r="Y273" s="219"/>
      <c r="Z273" s="219"/>
      <c r="AA273" s="220"/>
      <c r="AB273" s="221"/>
      <c r="AC273" s="221"/>
      <c r="AD273" s="222"/>
      <c r="AJ273" s="141"/>
    </row>
    <row r="274" spans="3:36" ht="15" customHeight="1" x14ac:dyDescent="0.2">
      <c r="C274" s="254"/>
      <c r="D274" s="227"/>
      <c r="E274" s="227"/>
      <c r="F274" s="227"/>
      <c r="G274" s="227"/>
      <c r="H274" s="247"/>
      <c r="I274" s="247"/>
      <c r="J274" s="247"/>
      <c r="K274" s="247"/>
      <c r="L274" s="218" t="s">
        <v>183</v>
      </c>
      <c r="M274" s="218"/>
      <c r="N274" s="219" t="s">
        <v>197</v>
      </c>
      <c r="O274" s="219"/>
      <c r="P274" s="219"/>
      <c r="Q274" s="219"/>
      <c r="R274" s="219"/>
      <c r="S274" s="219"/>
      <c r="T274" s="219"/>
      <c r="U274" s="219"/>
      <c r="V274" s="219"/>
      <c r="W274" s="219"/>
      <c r="X274" s="219"/>
      <c r="Y274" s="219"/>
      <c r="Z274" s="219"/>
      <c r="AA274" s="220"/>
      <c r="AB274" s="221"/>
      <c r="AC274" s="221"/>
      <c r="AD274" s="222"/>
      <c r="AJ274" s="141"/>
    </row>
    <row r="275" spans="3:36" ht="15" customHeight="1" x14ac:dyDescent="0.2">
      <c r="C275" s="254"/>
      <c r="D275" s="227"/>
      <c r="E275" s="227"/>
      <c r="F275" s="227"/>
      <c r="G275" s="227"/>
      <c r="H275" s="247"/>
      <c r="I275" s="247"/>
      <c r="J275" s="247"/>
      <c r="K275" s="247"/>
      <c r="L275" s="218" t="s">
        <v>184</v>
      </c>
      <c r="M275" s="218"/>
      <c r="N275" s="219" t="s">
        <v>198</v>
      </c>
      <c r="O275" s="219"/>
      <c r="P275" s="219"/>
      <c r="Q275" s="219"/>
      <c r="R275" s="219"/>
      <c r="S275" s="219"/>
      <c r="T275" s="219"/>
      <c r="U275" s="219"/>
      <c r="V275" s="219"/>
      <c r="W275" s="219"/>
      <c r="X275" s="219"/>
      <c r="Y275" s="219"/>
      <c r="Z275" s="219"/>
      <c r="AA275" s="220"/>
      <c r="AB275" s="221"/>
      <c r="AC275" s="221"/>
      <c r="AD275" s="222"/>
      <c r="AJ275" s="141"/>
    </row>
    <row r="276" spans="3:36" ht="15" customHeight="1" x14ac:dyDescent="0.2">
      <c r="C276" s="254"/>
      <c r="D276" s="227"/>
      <c r="E276" s="227"/>
      <c r="F276" s="227"/>
      <c r="G276" s="227"/>
      <c r="H276" s="247"/>
      <c r="I276" s="247"/>
      <c r="J276" s="247"/>
      <c r="K276" s="247"/>
      <c r="L276" s="218" t="s">
        <v>185</v>
      </c>
      <c r="M276" s="218"/>
      <c r="N276" s="219" t="s">
        <v>199</v>
      </c>
      <c r="O276" s="219"/>
      <c r="P276" s="219"/>
      <c r="Q276" s="219"/>
      <c r="R276" s="219"/>
      <c r="S276" s="219"/>
      <c r="T276" s="219"/>
      <c r="U276" s="219"/>
      <c r="V276" s="219"/>
      <c r="W276" s="219"/>
      <c r="X276" s="219"/>
      <c r="Y276" s="219"/>
      <c r="Z276" s="219"/>
      <c r="AA276" s="220"/>
      <c r="AB276" s="221"/>
      <c r="AC276" s="221"/>
      <c r="AD276" s="222"/>
      <c r="AJ276" s="141"/>
    </row>
    <row r="277" spans="3:36" ht="15" customHeight="1" x14ac:dyDescent="0.2">
      <c r="C277" s="254"/>
      <c r="D277" s="227"/>
      <c r="E277" s="227"/>
      <c r="F277" s="227"/>
      <c r="G277" s="227"/>
      <c r="H277" s="247"/>
      <c r="I277" s="247"/>
      <c r="J277" s="247"/>
      <c r="K277" s="247"/>
      <c r="L277" s="218" t="s">
        <v>186</v>
      </c>
      <c r="M277" s="218"/>
      <c r="N277" s="219" t="s">
        <v>200</v>
      </c>
      <c r="O277" s="219"/>
      <c r="P277" s="219"/>
      <c r="Q277" s="219"/>
      <c r="R277" s="219"/>
      <c r="S277" s="219"/>
      <c r="T277" s="219"/>
      <c r="U277" s="219"/>
      <c r="V277" s="219"/>
      <c r="W277" s="219"/>
      <c r="X277" s="219"/>
      <c r="Y277" s="219"/>
      <c r="Z277" s="219"/>
      <c r="AA277" s="220"/>
      <c r="AB277" s="221"/>
      <c r="AC277" s="221"/>
      <c r="AD277" s="222"/>
      <c r="AJ277" s="141"/>
    </row>
    <row r="278" spans="3:36" ht="15" customHeight="1" x14ac:dyDescent="0.2">
      <c r="C278" s="254"/>
      <c r="D278" s="227"/>
      <c r="E278" s="227"/>
      <c r="F278" s="227"/>
      <c r="G278" s="227"/>
      <c r="H278" s="247"/>
      <c r="I278" s="247"/>
      <c r="J278" s="247"/>
      <c r="K278" s="247"/>
      <c r="L278" s="218" t="s">
        <v>187</v>
      </c>
      <c r="M278" s="218"/>
      <c r="N278" s="219" t="s">
        <v>201</v>
      </c>
      <c r="O278" s="219"/>
      <c r="P278" s="219"/>
      <c r="Q278" s="219"/>
      <c r="R278" s="219"/>
      <c r="S278" s="219"/>
      <c r="T278" s="219"/>
      <c r="U278" s="219"/>
      <c r="V278" s="219"/>
      <c r="W278" s="219"/>
      <c r="X278" s="219"/>
      <c r="Y278" s="219"/>
      <c r="Z278" s="219"/>
      <c r="AA278" s="220"/>
      <c r="AB278" s="221"/>
      <c r="AC278" s="221"/>
      <c r="AD278" s="222"/>
      <c r="AJ278" s="141"/>
    </row>
    <row r="279" spans="3:36" ht="15" customHeight="1" x14ac:dyDescent="0.2">
      <c r="C279" s="254"/>
      <c r="D279" s="227"/>
      <c r="E279" s="227"/>
      <c r="F279" s="227"/>
      <c r="G279" s="227"/>
      <c r="H279" s="247"/>
      <c r="I279" s="247"/>
      <c r="J279" s="247"/>
      <c r="K279" s="247"/>
      <c r="L279" s="218" t="s">
        <v>188</v>
      </c>
      <c r="M279" s="218"/>
      <c r="N279" s="219" t="s">
        <v>202</v>
      </c>
      <c r="O279" s="219"/>
      <c r="P279" s="219"/>
      <c r="Q279" s="219"/>
      <c r="R279" s="219"/>
      <c r="S279" s="219"/>
      <c r="T279" s="219"/>
      <c r="U279" s="219"/>
      <c r="V279" s="219"/>
      <c r="W279" s="219"/>
      <c r="X279" s="219"/>
      <c r="Y279" s="219"/>
      <c r="Z279" s="219"/>
      <c r="AA279" s="220"/>
      <c r="AB279" s="221"/>
      <c r="AC279" s="221"/>
      <c r="AD279" s="222"/>
      <c r="AJ279" s="141"/>
    </row>
    <row r="280" spans="3:36" ht="15" customHeight="1" x14ac:dyDescent="0.2">
      <c r="C280" s="254" t="s">
        <v>30</v>
      </c>
      <c r="D280" s="227" t="s">
        <v>224</v>
      </c>
      <c r="E280" s="227"/>
      <c r="F280" s="227"/>
      <c r="G280" s="227"/>
      <c r="H280" s="217"/>
      <c r="I280" s="217"/>
      <c r="J280" s="217"/>
      <c r="K280" s="217"/>
      <c r="L280" s="218" t="s">
        <v>204</v>
      </c>
      <c r="M280" s="218"/>
      <c r="N280" s="219" t="s">
        <v>205</v>
      </c>
      <c r="O280" s="219"/>
      <c r="P280" s="219"/>
      <c r="Q280" s="219"/>
      <c r="R280" s="219"/>
      <c r="S280" s="219"/>
      <c r="T280" s="219"/>
      <c r="U280" s="219"/>
      <c r="V280" s="219"/>
      <c r="W280" s="219"/>
      <c r="X280" s="219"/>
      <c r="Y280" s="219"/>
      <c r="Z280" s="219"/>
      <c r="AA280" s="220"/>
      <c r="AB280" s="221"/>
      <c r="AC280" s="221"/>
      <c r="AD280" s="222"/>
      <c r="AG280" s="148" t="s">
        <v>555</v>
      </c>
      <c r="AH280" s="142" t="s">
        <v>556</v>
      </c>
      <c r="AI280" s="149" t="s">
        <v>557</v>
      </c>
      <c r="AJ280" s="146" t="s">
        <v>559</v>
      </c>
    </row>
    <row r="281" spans="3:36" ht="15" customHeight="1" x14ac:dyDescent="0.2">
      <c r="C281" s="254"/>
      <c r="D281" s="227"/>
      <c r="E281" s="227"/>
      <c r="F281" s="227"/>
      <c r="G281" s="227"/>
      <c r="H281" s="217"/>
      <c r="I281" s="217"/>
      <c r="J281" s="217"/>
      <c r="K281" s="217"/>
      <c r="L281" s="218" t="s">
        <v>206</v>
      </c>
      <c r="M281" s="218"/>
      <c r="N281" s="219" t="s">
        <v>207</v>
      </c>
      <c r="O281" s="219"/>
      <c r="P281" s="219"/>
      <c r="Q281" s="219"/>
      <c r="R281" s="219"/>
      <c r="S281" s="219"/>
      <c r="T281" s="219"/>
      <c r="U281" s="219"/>
      <c r="V281" s="219"/>
      <c r="W281" s="219"/>
      <c r="X281" s="219"/>
      <c r="Y281" s="219"/>
      <c r="Z281" s="219"/>
      <c r="AA281" s="220"/>
      <c r="AB281" s="221"/>
      <c r="AC281" s="221"/>
      <c r="AD281" s="222"/>
      <c r="AG281" s="148">
        <f>H280</f>
        <v>0</v>
      </c>
      <c r="AH281" s="149">
        <f>COUNTIF(AA280:AD289,"NS")</f>
        <v>0</v>
      </c>
      <c r="AI281" s="143">
        <f>SUM(AA280:AD289)</f>
        <v>0</v>
      </c>
      <c r="AJ281" s="146">
        <f>IF($AG$264=903,0,IF(OR(AND(AG281=0,AH281&gt;0),AND(AG281="NS",AI281&gt;0),AND(AG281="NS",AI281=0,AH281=0)),1,IF(OR(AND(AH281&gt;=2,AI281&lt;AG281),AND(AG281="NS",AI281=0,AH281&gt;0),AG281=AI281),0,1)))</f>
        <v>0</v>
      </c>
    </row>
    <row r="282" spans="3:36" ht="15" customHeight="1" x14ac:dyDescent="0.2">
      <c r="C282" s="254"/>
      <c r="D282" s="227"/>
      <c r="E282" s="227"/>
      <c r="F282" s="227"/>
      <c r="G282" s="227"/>
      <c r="H282" s="217"/>
      <c r="I282" s="217"/>
      <c r="J282" s="217"/>
      <c r="K282" s="217"/>
      <c r="L282" s="218" t="s">
        <v>208</v>
      </c>
      <c r="M282" s="218"/>
      <c r="N282" s="219" t="s">
        <v>209</v>
      </c>
      <c r="O282" s="219"/>
      <c r="P282" s="219"/>
      <c r="Q282" s="219"/>
      <c r="R282" s="219"/>
      <c r="S282" s="219"/>
      <c r="T282" s="219"/>
      <c r="U282" s="219"/>
      <c r="V282" s="219"/>
      <c r="W282" s="219"/>
      <c r="X282" s="219"/>
      <c r="Y282" s="219"/>
      <c r="Z282" s="219"/>
      <c r="AA282" s="220"/>
      <c r="AB282" s="221"/>
      <c r="AC282" s="221"/>
      <c r="AD282" s="222"/>
      <c r="AJ282" s="141"/>
    </row>
    <row r="283" spans="3:36" ht="15" customHeight="1" x14ac:dyDescent="0.2">
      <c r="C283" s="254"/>
      <c r="D283" s="227"/>
      <c r="E283" s="227"/>
      <c r="F283" s="227"/>
      <c r="G283" s="227"/>
      <c r="H283" s="217"/>
      <c r="I283" s="217"/>
      <c r="J283" s="217"/>
      <c r="K283" s="217"/>
      <c r="L283" s="218" t="s">
        <v>210</v>
      </c>
      <c r="M283" s="218"/>
      <c r="N283" s="219" t="s">
        <v>211</v>
      </c>
      <c r="O283" s="219"/>
      <c r="P283" s="219"/>
      <c r="Q283" s="219"/>
      <c r="R283" s="219"/>
      <c r="S283" s="219"/>
      <c r="T283" s="219"/>
      <c r="U283" s="219"/>
      <c r="V283" s="219"/>
      <c r="W283" s="219"/>
      <c r="X283" s="219"/>
      <c r="Y283" s="219"/>
      <c r="Z283" s="219"/>
      <c r="AA283" s="220"/>
      <c r="AB283" s="221"/>
      <c r="AC283" s="221"/>
      <c r="AD283" s="222"/>
      <c r="AJ283" s="141"/>
    </row>
    <row r="284" spans="3:36" ht="15" customHeight="1" x14ac:dyDescent="0.2">
      <c r="C284" s="254"/>
      <c r="D284" s="227"/>
      <c r="E284" s="227"/>
      <c r="F284" s="227"/>
      <c r="G284" s="227"/>
      <c r="H284" s="217"/>
      <c r="I284" s="217"/>
      <c r="J284" s="217"/>
      <c r="K284" s="217"/>
      <c r="L284" s="218" t="s">
        <v>212</v>
      </c>
      <c r="M284" s="218"/>
      <c r="N284" s="219" t="s">
        <v>213</v>
      </c>
      <c r="O284" s="219"/>
      <c r="P284" s="219"/>
      <c r="Q284" s="219"/>
      <c r="R284" s="219"/>
      <c r="S284" s="219"/>
      <c r="T284" s="219"/>
      <c r="U284" s="219"/>
      <c r="V284" s="219"/>
      <c r="W284" s="219"/>
      <c r="X284" s="219"/>
      <c r="Y284" s="219"/>
      <c r="Z284" s="219"/>
      <c r="AA284" s="220"/>
      <c r="AB284" s="221"/>
      <c r="AC284" s="221"/>
      <c r="AD284" s="222"/>
      <c r="AJ284" s="141"/>
    </row>
    <row r="285" spans="3:36" ht="15" customHeight="1" x14ac:dyDescent="0.2">
      <c r="C285" s="254"/>
      <c r="D285" s="227"/>
      <c r="E285" s="227"/>
      <c r="F285" s="227"/>
      <c r="G285" s="227"/>
      <c r="H285" s="217"/>
      <c r="I285" s="217"/>
      <c r="J285" s="217"/>
      <c r="K285" s="217"/>
      <c r="L285" s="218" t="s">
        <v>214</v>
      </c>
      <c r="M285" s="218"/>
      <c r="N285" s="219" t="s">
        <v>215</v>
      </c>
      <c r="O285" s="219"/>
      <c r="P285" s="219"/>
      <c r="Q285" s="219"/>
      <c r="R285" s="219"/>
      <c r="S285" s="219"/>
      <c r="T285" s="219"/>
      <c r="U285" s="219"/>
      <c r="V285" s="219"/>
      <c r="W285" s="219"/>
      <c r="X285" s="219"/>
      <c r="Y285" s="219"/>
      <c r="Z285" s="219"/>
      <c r="AA285" s="220"/>
      <c r="AB285" s="221"/>
      <c r="AC285" s="221"/>
      <c r="AD285" s="222"/>
      <c r="AJ285" s="141"/>
    </row>
    <row r="286" spans="3:36" ht="15" customHeight="1" x14ac:dyDescent="0.2">
      <c r="C286" s="254"/>
      <c r="D286" s="227"/>
      <c r="E286" s="227"/>
      <c r="F286" s="227"/>
      <c r="G286" s="227"/>
      <c r="H286" s="217"/>
      <c r="I286" s="217"/>
      <c r="J286" s="217"/>
      <c r="K286" s="217"/>
      <c r="L286" s="218" t="s">
        <v>216</v>
      </c>
      <c r="M286" s="218"/>
      <c r="N286" s="219" t="s">
        <v>217</v>
      </c>
      <c r="O286" s="219"/>
      <c r="P286" s="219"/>
      <c r="Q286" s="219"/>
      <c r="R286" s="219"/>
      <c r="S286" s="219"/>
      <c r="T286" s="219"/>
      <c r="U286" s="219"/>
      <c r="V286" s="219"/>
      <c r="W286" s="219"/>
      <c r="X286" s="219"/>
      <c r="Y286" s="219"/>
      <c r="Z286" s="219"/>
      <c r="AA286" s="220"/>
      <c r="AB286" s="221"/>
      <c r="AC286" s="221"/>
      <c r="AD286" s="222"/>
      <c r="AJ286" s="141"/>
    </row>
    <row r="287" spans="3:36" ht="15" customHeight="1" x14ac:dyDescent="0.2">
      <c r="C287" s="254"/>
      <c r="D287" s="227"/>
      <c r="E287" s="227"/>
      <c r="F287" s="227"/>
      <c r="G287" s="227"/>
      <c r="H287" s="217"/>
      <c r="I287" s="217"/>
      <c r="J287" s="217"/>
      <c r="K287" s="217"/>
      <c r="L287" s="218" t="s">
        <v>218</v>
      </c>
      <c r="M287" s="218"/>
      <c r="N287" s="219" t="s">
        <v>219</v>
      </c>
      <c r="O287" s="219"/>
      <c r="P287" s="219"/>
      <c r="Q287" s="219"/>
      <c r="R287" s="219"/>
      <c r="S287" s="219"/>
      <c r="T287" s="219"/>
      <c r="U287" s="219"/>
      <c r="V287" s="219"/>
      <c r="W287" s="219"/>
      <c r="X287" s="219"/>
      <c r="Y287" s="219"/>
      <c r="Z287" s="219"/>
      <c r="AA287" s="220"/>
      <c r="AB287" s="221"/>
      <c r="AC287" s="221"/>
      <c r="AD287" s="222"/>
      <c r="AJ287" s="141"/>
    </row>
    <row r="288" spans="3:36" ht="15" customHeight="1" x14ac:dyDescent="0.2">
      <c r="C288" s="254"/>
      <c r="D288" s="227"/>
      <c r="E288" s="227"/>
      <c r="F288" s="227"/>
      <c r="G288" s="227"/>
      <c r="H288" s="217"/>
      <c r="I288" s="217"/>
      <c r="J288" s="217"/>
      <c r="K288" s="217"/>
      <c r="L288" s="218" t="s">
        <v>220</v>
      </c>
      <c r="M288" s="218"/>
      <c r="N288" s="219" t="s">
        <v>221</v>
      </c>
      <c r="O288" s="219"/>
      <c r="P288" s="219"/>
      <c r="Q288" s="219"/>
      <c r="R288" s="219"/>
      <c r="S288" s="219"/>
      <c r="T288" s="219"/>
      <c r="U288" s="219"/>
      <c r="V288" s="219"/>
      <c r="W288" s="219"/>
      <c r="X288" s="219"/>
      <c r="Y288" s="219"/>
      <c r="Z288" s="219"/>
      <c r="AA288" s="220"/>
      <c r="AB288" s="221"/>
      <c r="AC288" s="221"/>
      <c r="AD288" s="222"/>
      <c r="AJ288" s="141"/>
    </row>
    <row r="289" spans="3:36" ht="15" customHeight="1" x14ac:dyDescent="0.2">
      <c r="C289" s="254"/>
      <c r="D289" s="227"/>
      <c r="E289" s="227"/>
      <c r="F289" s="227"/>
      <c r="G289" s="227"/>
      <c r="H289" s="217"/>
      <c r="I289" s="217"/>
      <c r="J289" s="217"/>
      <c r="K289" s="217"/>
      <c r="L289" s="218" t="s">
        <v>222</v>
      </c>
      <c r="M289" s="218"/>
      <c r="N289" s="219" t="s">
        <v>223</v>
      </c>
      <c r="O289" s="219"/>
      <c r="P289" s="219"/>
      <c r="Q289" s="219"/>
      <c r="R289" s="219"/>
      <c r="S289" s="219"/>
      <c r="T289" s="219"/>
      <c r="U289" s="219"/>
      <c r="V289" s="219"/>
      <c r="W289" s="219"/>
      <c r="X289" s="219"/>
      <c r="Y289" s="219"/>
      <c r="Z289" s="219"/>
      <c r="AA289" s="220"/>
      <c r="AB289" s="221"/>
      <c r="AC289" s="221"/>
      <c r="AD289" s="222"/>
      <c r="AJ289" s="141"/>
    </row>
    <row r="290" spans="3:36" ht="15" customHeight="1" x14ac:dyDescent="0.2">
      <c r="C290" s="265" t="s">
        <v>31</v>
      </c>
      <c r="D290" s="227" t="s">
        <v>237</v>
      </c>
      <c r="E290" s="227"/>
      <c r="F290" s="227"/>
      <c r="G290" s="227"/>
      <c r="H290" s="217"/>
      <c r="I290" s="217"/>
      <c r="J290" s="217"/>
      <c r="K290" s="217"/>
      <c r="L290" s="258" t="s">
        <v>225</v>
      </c>
      <c r="M290" s="258"/>
      <c r="N290" s="259" t="s">
        <v>226</v>
      </c>
      <c r="O290" s="259"/>
      <c r="P290" s="259"/>
      <c r="Q290" s="259"/>
      <c r="R290" s="259"/>
      <c r="S290" s="259"/>
      <c r="T290" s="259"/>
      <c r="U290" s="259"/>
      <c r="V290" s="259"/>
      <c r="W290" s="259"/>
      <c r="X290" s="259"/>
      <c r="Y290" s="259"/>
      <c r="Z290" s="259"/>
      <c r="AA290" s="220"/>
      <c r="AB290" s="221"/>
      <c r="AC290" s="221"/>
      <c r="AD290" s="222"/>
      <c r="AG290" s="148" t="s">
        <v>555</v>
      </c>
      <c r="AH290" s="142" t="s">
        <v>556</v>
      </c>
      <c r="AI290" s="149" t="s">
        <v>557</v>
      </c>
      <c r="AJ290" s="146" t="s">
        <v>559</v>
      </c>
    </row>
    <row r="291" spans="3:36" ht="15" customHeight="1" x14ac:dyDescent="0.2">
      <c r="C291" s="266"/>
      <c r="D291" s="227"/>
      <c r="E291" s="227"/>
      <c r="F291" s="227"/>
      <c r="G291" s="227"/>
      <c r="H291" s="217"/>
      <c r="I291" s="217"/>
      <c r="J291" s="217"/>
      <c r="K291" s="217"/>
      <c r="L291" s="258" t="s">
        <v>227</v>
      </c>
      <c r="M291" s="258"/>
      <c r="N291" s="259" t="s">
        <v>228</v>
      </c>
      <c r="O291" s="259"/>
      <c r="P291" s="259"/>
      <c r="Q291" s="259"/>
      <c r="R291" s="259"/>
      <c r="S291" s="259"/>
      <c r="T291" s="259"/>
      <c r="U291" s="259"/>
      <c r="V291" s="259"/>
      <c r="W291" s="259"/>
      <c r="X291" s="259"/>
      <c r="Y291" s="259"/>
      <c r="Z291" s="259"/>
      <c r="AA291" s="220"/>
      <c r="AB291" s="221"/>
      <c r="AC291" s="221"/>
      <c r="AD291" s="222"/>
      <c r="AG291" s="148">
        <f>H290</f>
        <v>0</v>
      </c>
      <c r="AH291" s="149">
        <f>COUNTIF(AA290:AD295,"NS")</f>
        <v>0</v>
      </c>
      <c r="AI291" s="143">
        <f>SUM(AA290:AD295)</f>
        <v>0</v>
      </c>
      <c r="AJ291" s="146">
        <f>IF($AG$264=903,0,IF(OR(AND(AG291=0,AH291&gt;0),AND(AG291="NS",AI291&gt;0),AND(AG291="NS",AI291=0,AH291=0)),1,IF(OR(AND(AH291&gt;=2,AI291&lt;AG291),AND(AG291="NS",AI291=0,AH291&gt;0),AG291=AI291),0,1)))</f>
        <v>0</v>
      </c>
    </row>
    <row r="292" spans="3:36" ht="15" customHeight="1" x14ac:dyDescent="0.2">
      <c r="C292" s="266"/>
      <c r="D292" s="227"/>
      <c r="E292" s="227"/>
      <c r="F292" s="227"/>
      <c r="G292" s="227"/>
      <c r="H292" s="217"/>
      <c r="I292" s="217"/>
      <c r="J292" s="217"/>
      <c r="K292" s="217"/>
      <c r="L292" s="258" t="s">
        <v>229</v>
      </c>
      <c r="M292" s="258"/>
      <c r="N292" s="259" t="s">
        <v>230</v>
      </c>
      <c r="O292" s="259"/>
      <c r="P292" s="259"/>
      <c r="Q292" s="259"/>
      <c r="R292" s="259"/>
      <c r="S292" s="259"/>
      <c r="T292" s="259"/>
      <c r="U292" s="259"/>
      <c r="V292" s="259"/>
      <c r="W292" s="259"/>
      <c r="X292" s="259"/>
      <c r="Y292" s="259"/>
      <c r="Z292" s="259"/>
      <c r="AA292" s="220"/>
      <c r="AB292" s="221"/>
      <c r="AC292" s="221"/>
      <c r="AD292" s="222"/>
      <c r="AJ292" s="141"/>
    </row>
    <row r="293" spans="3:36" ht="15" customHeight="1" x14ac:dyDescent="0.2">
      <c r="C293" s="266"/>
      <c r="D293" s="227"/>
      <c r="E293" s="227"/>
      <c r="F293" s="227"/>
      <c r="G293" s="227"/>
      <c r="H293" s="217"/>
      <c r="I293" s="217"/>
      <c r="J293" s="217"/>
      <c r="K293" s="217"/>
      <c r="L293" s="258" t="s">
        <v>231</v>
      </c>
      <c r="M293" s="258"/>
      <c r="N293" s="259" t="s">
        <v>232</v>
      </c>
      <c r="O293" s="259"/>
      <c r="P293" s="259"/>
      <c r="Q293" s="259"/>
      <c r="R293" s="259"/>
      <c r="S293" s="259"/>
      <c r="T293" s="259"/>
      <c r="U293" s="259"/>
      <c r="V293" s="259"/>
      <c r="W293" s="259"/>
      <c r="X293" s="259"/>
      <c r="Y293" s="259"/>
      <c r="Z293" s="259"/>
      <c r="AA293" s="220"/>
      <c r="AB293" s="221"/>
      <c r="AC293" s="221"/>
      <c r="AD293" s="222"/>
      <c r="AJ293" s="141"/>
    </row>
    <row r="294" spans="3:36" ht="15" customHeight="1" x14ac:dyDescent="0.2">
      <c r="C294" s="266"/>
      <c r="D294" s="227"/>
      <c r="E294" s="227"/>
      <c r="F294" s="227"/>
      <c r="G294" s="227"/>
      <c r="H294" s="217"/>
      <c r="I294" s="217"/>
      <c r="J294" s="217"/>
      <c r="K294" s="217"/>
      <c r="L294" s="258" t="s">
        <v>233</v>
      </c>
      <c r="M294" s="258"/>
      <c r="N294" s="259" t="s">
        <v>234</v>
      </c>
      <c r="O294" s="259"/>
      <c r="P294" s="259"/>
      <c r="Q294" s="259"/>
      <c r="R294" s="259"/>
      <c r="S294" s="259"/>
      <c r="T294" s="259"/>
      <c r="U294" s="259"/>
      <c r="V294" s="259"/>
      <c r="W294" s="259"/>
      <c r="X294" s="259"/>
      <c r="Y294" s="259"/>
      <c r="Z294" s="259"/>
      <c r="AA294" s="220"/>
      <c r="AB294" s="221"/>
      <c r="AC294" s="221"/>
      <c r="AD294" s="222"/>
      <c r="AJ294" s="141"/>
    </row>
    <row r="295" spans="3:36" ht="15" customHeight="1" x14ac:dyDescent="0.2">
      <c r="C295" s="267"/>
      <c r="D295" s="227"/>
      <c r="E295" s="227"/>
      <c r="F295" s="227"/>
      <c r="G295" s="227"/>
      <c r="H295" s="217"/>
      <c r="I295" s="217"/>
      <c r="J295" s="217"/>
      <c r="K295" s="217"/>
      <c r="L295" s="258" t="s">
        <v>235</v>
      </c>
      <c r="M295" s="258"/>
      <c r="N295" s="259" t="s">
        <v>236</v>
      </c>
      <c r="O295" s="259"/>
      <c r="P295" s="259"/>
      <c r="Q295" s="259"/>
      <c r="R295" s="259"/>
      <c r="S295" s="259"/>
      <c r="T295" s="259"/>
      <c r="U295" s="259"/>
      <c r="V295" s="259"/>
      <c r="W295" s="259"/>
      <c r="X295" s="259"/>
      <c r="Y295" s="259"/>
      <c r="Z295" s="259"/>
      <c r="AA295" s="220"/>
      <c r="AB295" s="221"/>
      <c r="AC295" s="221"/>
      <c r="AD295" s="222"/>
      <c r="AJ295" s="141"/>
    </row>
    <row r="296" spans="3:36" ht="15" customHeight="1" x14ac:dyDescent="0.2">
      <c r="C296" s="254" t="s">
        <v>32</v>
      </c>
      <c r="D296" s="227" t="s">
        <v>262</v>
      </c>
      <c r="E296" s="227"/>
      <c r="F296" s="227"/>
      <c r="G296" s="227"/>
      <c r="H296" s="217"/>
      <c r="I296" s="217"/>
      <c r="J296" s="217"/>
      <c r="K296" s="217"/>
      <c r="L296" s="218" t="s">
        <v>238</v>
      </c>
      <c r="M296" s="218"/>
      <c r="N296" s="219" t="s">
        <v>239</v>
      </c>
      <c r="O296" s="219"/>
      <c r="P296" s="219"/>
      <c r="Q296" s="219"/>
      <c r="R296" s="219"/>
      <c r="S296" s="219"/>
      <c r="T296" s="219"/>
      <c r="U296" s="219"/>
      <c r="V296" s="219"/>
      <c r="W296" s="219"/>
      <c r="X296" s="219"/>
      <c r="Y296" s="219"/>
      <c r="Z296" s="219"/>
      <c r="AA296" s="220"/>
      <c r="AB296" s="221"/>
      <c r="AC296" s="221"/>
      <c r="AD296" s="222"/>
      <c r="AG296" s="148" t="s">
        <v>555</v>
      </c>
      <c r="AH296" s="142" t="s">
        <v>556</v>
      </c>
      <c r="AI296" s="149" t="s">
        <v>557</v>
      </c>
      <c r="AJ296" s="146" t="s">
        <v>559</v>
      </c>
    </row>
    <row r="297" spans="3:36" ht="15" customHeight="1" x14ac:dyDescent="0.2">
      <c r="C297" s="254"/>
      <c r="D297" s="227"/>
      <c r="E297" s="227"/>
      <c r="F297" s="227"/>
      <c r="G297" s="227"/>
      <c r="H297" s="217"/>
      <c r="I297" s="217"/>
      <c r="J297" s="217"/>
      <c r="K297" s="217"/>
      <c r="L297" s="218" t="s">
        <v>240</v>
      </c>
      <c r="M297" s="218"/>
      <c r="N297" s="219" t="s">
        <v>241</v>
      </c>
      <c r="O297" s="219"/>
      <c r="P297" s="219"/>
      <c r="Q297" s="219"/>
      <c r="R297" s="219"/>
      <c r="S297" s="219"/>
      <c r="T297" s="219"/>
      <c r="U297" s="219"/>
      <c r="V297" s="219"/>
      <c r="W297" s="219"/>
      <c r="X297" s="219"/>
      <c r="Y297" s="219"/>
      <c r="Z297" s="219"/>
      <c r="AA297" s="220"/>
      <c r="AB297" s="221"/>
      <c r="AC297" s="221"/>
      <c r="AD297" s="222"/>
      <c r="AG297" s="148">
        <f>H296</f>
        <v>0</v>
      </c>
      <c r="AH297" s="149">
        <f>COUNTIF(AA296:AD299,"NS")</f>
        <v>0</v>
      </c>
      <c r="AI297" s="143">
        <f>SUM(AA296:AD299)</f>
        <v>0</v>
      </c>
      <c r="AJ297" s="146">
        <f>IF($AG$264=903,0,IF(OR(AND(AG297=0,AH297&gt;0),AND(AG297="NS",AI297&gt;0),AND(AG297="NS",AI297=0,AH297=0)),1,IF(OR(AND(AH297&gt;=2,AI297&lt;AG297),AND(AG297="NS",AI297=0,AH297&gt;0),AG297=AI297),0,1)))</f>
        <v>0</v>
      </c>
    </row>
    <row r="298" spans="3:36" ht="15" customHeight="1" x14ac:dyDescent="0.2">
      <c r="C298" s="254"/>
      <c r="D298" s="227"/>
      <c r="E298" s="227"/>
      <c r="F298" s="227"/>
      <c r="G298" s="227"/>
      <c r="H298" s="217"/>
      <c r="I298" s="217"/>
      <c r="J298" s="217"/>
      <c r="K298" s="217"/>
      <c r="L298" s="218" t="s">
        <v>242</v>
      </c>
      <c r="M298" s="218"/>
      <c r="N298" s="219" t="s">
        <v>243</v>
      </c>
      <c r="O298" s="219"/>
      <c r="P298" s="219"/>
      <c r="Q298" s="219"/>
      <c r="R298" s="219"/>
      <c r="S298" s="219"/>
      <c r="T298" s="219"/>
      <c r="U298" s="219"/>
      <c r="V298" s="219"/>
      <c r="W298" s="219"/>
      <c r="X298" s="219"/>
      <c r="Y298" s="219"/>
      <c r="Z298" s="219"/>
      <c r="AA298" s="220"/>
      <c r="AB298" s="221"/>
      <c r="AC298" s="221"/>
      <c r="AD298" s="222"/>
      <c r="AJ298" s="141"/>
    </row>
    <row r="299" spans="3:36" ht="15" customHeight="1" x14ac:dyDescent="0.2">
      <c r="C299" s="254"/>
      <c r="D299" s="227"/>
      <c r="E299" s="227"/>
      <c r="F299" s="227"/>
      <c r="G299" s="227"/>
      <c r="H299" s="217"/>
      <c r="I299" s="217"/>
      <c r="J299" s="217"/>
      <c r="K299" s="217"/>
      <c r="L299" s="218" t="s">
        <v>244</v>
      </c>
      <c r="M299" s="218"/>
      <c r="N299" s="219" t="s">
        <v>245</v>
      </c>
      <c r="O299" s="219"/>
      <c r="P299" s="219"/>
      <c r="Q299" s="219"/>
      <c r="R299" s="219"/>
      <c r="S299" s="219"/>
      <c r="T299" s="219"/>
      <c r="U299" s="219"/>
      <c r="V299" s="219"/>
      <c r="W299" s="219"/>
      <c r="X299" s="219"/>
      <c r="Y299" s="219"/>
      <c r="Z299" s="219"/>
      <c r="AA299" s="220"/>
      <c r="AB299" s="221"/>
      <c r="AC299" s="221"/>
      <c r="AD299" s="222"/>
      <c r="AJ299" s="141"/>
    </row>
    <row r="300" spans="3:36" ht="15" customHeight="1" x14ac:dyDescent="0.2">
      <c r="C300" s="254" t="s">
        <v>33</v>
      </c>
      <c r="D300" s="248" t="s">
        <v>263</v>
      </c>
      <c r="E300" s="249"/>
      <c r="F300" s="249"/>
      <c r="G300" s="250"/>
      <c r="H300" s="217"/>
      <c r="I300" s="247"/>
      <c r="J300" s="247"/>
      <c r="K300" s="247"/>
      <c r="L300" s="218" t="s">
        <v>246</v>
      </c>
      <c r="M300" s="218"/>
      <c r="N300" s="219" t="s">
        <v>247</v>
      </c>
      <c r="O300" s="219"/>
      <c r="P300" s="219"/>
      <c r="Q300" s="219"/>
      <c r="R300" s="219"/>
      <c r="S300" s="219"/>
      <c r="T300" s="219"/>
      <c r="U300" s="219"/>
      <c r="V300" s="219"/>
      <c r="W300" s="219"/>
      <c r="X300" s="219"/>
      <c r="Y300" s="219"/>
      <c r="Z300" s="219"/>
      <c r="AA300" s="220"/>
      <c r="AB300" s="221"/>
      <c r="AC300" s="221"/>
      <c r="AD300" s="222"/>
      <c r="AG300" s="148" t="s">
        <v>555</v>
      </c>
      <c r="AH300" s="142" t="s">
        <v>556</v>
      </c>
      <c r="AI300" s="149" t="s">
        <v>557</v>
      </c>
      <c r="AJ300" s="146" t="s">
        <v>559</v>
      </c>
    </row>
    <row r="301" spans="3:36" ht="15" customHeight="1" x14ac:dyDescent="0.2">
      <c r="C301" s="254"/>
      <c r="D301" s="255"/>
      <c r="E301" s="256"/>
      <c r="F301" s="256"/>
      <c r="G301" s="257"/>
      <c r="H301" s="247"/>
      <c r="I301" s="247"/>
      <c r="J301" s="247"/>
      <c r="K301" s="247"/>
      <c r="L301" s="218" t="s">
        <v>248</v>
      </c>
      <c r="M301" s="218"/>
      <c r="N301" s="219" t="s">
        <v>249</v>
      </c>
      <c r="O301" s="219"/>
      <c r="P301" s="219"/>
      <c r="Q301" s="219"/>
      <c r="R301" s="219"/>
      <c r="S301" s="219"/>
      <c r="T301" s="219"/>
      <c r="U301" s="219"/>
      <c r="V301" s="219"/>
      <c r="W301" s="219"/>
      <c r="X301" s="219"/>
      <c r="Y301" s="219"/>
      <c r="Z301" s="219"/>
      <c r="AA301" s="220"/>
      <c r="AB301" s="221"/>
      <c r="AC301" s="221"/>
      <c r="AD301" s="222"/>
      <c r="AG301" s="148">
        <f>H300</f>
        <v>0</v>
      </c>
      <c r="AH301" s="149">
        <f>COUNTIF(AA300:AD307,"NS")</f>
        <v>0</v>
      </c>
      <c r="AI301" s="143">
        <f>SUM(AA300:AD307)</f>
        <v>0</v>
      </c>
      <c r="AJ301" s="146">
        <f>IF($AG$264=903,0,IF(OR(AND(AG301=0,AH301&gt;0),AND(AG301="NS",AI301&gt;0),AND(AG301="NS",AI301=0,AH301=0)),1,IF(OR(AND(AH301&gt;=2,AI301&lt;AG301),AND(AG301="NS",AI301=0,AH301&gt;0),AG301=AI301),0,1)))</f>
        <v>0</v>
      </c>
    </row>
    <row r="302" spans="3:36" ht="15" customHeight="1" x14ac:dyDescent="0.2">
      <c r="C302" s="254"/>
      <c r="D302" s="255"/>
      <c r="E302" s="256"/>
      <c r="F302" s="256"/>
      <c r="G302" s="257"/>
      <c r="H302" s="247"/>
      <c r="I302" s="247"/>
      <c r="J302" s="247"/>
      <c r="K302" s="247"/>
      <c r="L302" s="218" t="s">
        <v>250</v>
      </c>
      <c r="M302" s="218"/>
      <c r="N302" s="219" t="s">
        <v>251</v>
      </c>
      <c r="O302" s="219"/>
      <c r="P302" s="219"/>
      <c r="Q302" s="219"/>
      <c r="R302" s="219"/>
      <c r="S302" s="219"/>
      <c r="T302" s="219"/>
      <c r="U302" s="219"/>
      <c r="V302" s="219"/>
      <c r="W302" s="219"/>
      <c r="X302" s="219"/>
      <c r="Y302" s="219"/>
      <c r="Z302" s="219"/>
      <c r="AA302" s="220"/>
      <c r="AB302" s="221"/>
      <c r="AC302" s="221"/>
      <c r="AD302" s="222"/>
      <c r="AJ302" s="141"/>
    </row>
    <row r="303" spans="3:36" ht="15" customHeight="1" x14ac:dyDescent="0.2">
      <c r="C303" s="254"/>
      <c r="D303" s="255"/>
      <c r="E303" s="256"/>
      <c r="F303" s="256"/>
      <c r="G303" s="257"/>
      <c r="H303" s="247"/>
      <c r="I303" s="247"/>
      <c r="J303" s="247"/>
      <c r="K303" s="247"/>
      <c r="L303" s="218" t="s">
        <v>252</v>
      </c>
      <c r="M303" s="218"/>
      <c r="N303" s="219" t="s">
        <v>253</v>
      </c>
      <c r="O303" s="219"/>
      <c r="P303" s="219"/>
      <c r="Q303" s="219"/>
      <c r="R303" s="219"/>
      <c r="S303" s="219"/>
      <c r="T303" s="219"/>
      <c r="U303" s="219"/>
      <c r="V303" s="219"/>
      <c r="W303" s="219"/>
      <c r="X303" s="219"/>
      <c r="Y303" s="219"/>
      <c r="Z303" s="219"/>
      <c r="AA303" s="220"/>
      <c r="AB303" s="221"/>
      <c r="AC303" s="221"/>
      <c r="AD303" s="222"/>
      <c r="AJ303" s="141"/>
    </row>
    <row r="304" spans="3:36" ht="15" customHeight="1" x14ac:dyDescent="0.2">
      <c r="C304" s="254"/>
      <c r="D304" s="255"/>
      <c r="E304" s="256"/>
      <c r="F304" s="256"/>
      <c r="G304" s="257"/>
      <c r="H304" s="247"/>
      <c r="I304" s="247"/>
      <c r="J304" s="247"/>
      <c r="K304" s="247"/>
      <c r="L304" s="218" t="s">
        <v>254</v>
      </c>
      <c r="M304" s="218"/>
      <c r="N304" s="219" t="s">
        <v>255</v>
      </c>
      <c r="O304" s="219"/>
      <c r="P304" s="219"/>
      <c r="Q304" s="219"/>
      <c r="R304" s="219"/>
      <c r="S304" s="219"/>
      <c r="T304" s="219"/>
      <c r="U304" s="219"/>
      <c r="V304" s="219"/>
      <c r="W304" s="219"/>
      <c r="X304" s="219"/>
      <c r="Y304" s="219"/>
      <c r="Z304" s="219"/>
      <c r="AA304" s="220"/>
      <c r="AB304" s="221"/>
      <c r="AC304" s="221"/>
      <c r="AD304" s="222"/>
      <c r="AJ304" s="141"/>
    </row>
    <row r="305" spans="1:36" ht="15" customHeight="1" x14ac:dyDescent="0.2">
      <c r="C305" s="254"/>
      <c r="D305" s="255"/>
      <c r="E305" s="256"/>
      <c r="F305" s="256"/>
      <c r="G305" s="257"/>
      <c r="H305" s="247"/>
      <c r="I305" s="247"/>
      <c r="J305" s="247"/>
      <c r="K305" s="247"/>
      <c r="L305" s="218" t="s">
        <v>256</v>
      </c>
      <c r="M305" s="218"/>
      <c r="N305" s="219" t="s">
        <v>257</v>
      </c>
      <c r="O305" s="219"/>
      <c r="P305" s="219"/>
      <c r="Q305" s="219"/>
      <c r="R305" s="219"/>
      <c r="S305" s="219"/>
      <c r="T305" s="219"/>
      <c r="U305" s="219"/>
      <c r="V305" s="219"/>
      <c r="W305" s="219"/>
      <c r="X305" s="219"/>
      <c r="Y305" s="219"/>
      <c r="Z305" s="219"/>
      <c r="AA305" s="220"/>
      <c r="AB305" s="221"/>
      <c r="AC305" s="221"/>
      <c r="AD305" s="222"/>
      <c r="AJ305" s="141"/>
    </row>
    <row r="306" spans="1:36" ht="24" customHeight="1" x14ac:dyDescent="0.2">
      <c r="C306" s="254"/>
      <c r="D306" s="255"/>
      <c r="E306" s="256"/>
      <c r="F306" s="256"/>
      <c r="G306" s="257"/>
      <c r="H306" s="247"/>
      <c r="I306" s="247"/>
      <c r="J306" s="247"/>
      <c r="K306" s="247"/>
      <c r="L306" s="218" t="s">
        <v>258</v>
      </c>
      <c r="M306" s="218"/>
      <c r="N306" s="232" t="s">
        <v>259</v>
      </c>
      <c r="O306" s="232"/>
      <c r="P306" s="232"/>
      <c r="Q306" s="232"/>
      <c r="R306" s="232"/>
      <c r="S306" s="232"/>
      <c r="T306" s="232"/>
      <c r="U306" s="232"/>
      <c r="V306" s="232"/>
      <c r="W306" s="232"/>
      <c r="X306" s="232"/>
      <c r="Y306" s="232"/>
      <c r="Z306" s="232"/>
      <c r="AA306" s="220"/>
      <c r="AB306" s="221"/>
      <c r="AC306" s="221"/>
      <c r="AD306" s="222"/>
      <c r="AJ306" s="141"/>
    </row>
    <row r="307" spans="1:36" ht="15" customHeight="1" x14ac:dyDescent="0.2">
      <c r="C307" s="254"/>
      <c r="D307" s="251"/>
      <c r="E307" s="252"/>
      <c r="F307" s="252"/>
      <c r="G307" s="253"/>
      <c r="H307" s="247"/>
      <c r="I307" s="247"/>
      <c r="J307" s="247"/>
      <c r="K307" s="247"/>
      <c r="L307" s="218" t="s">
        <v>260</v>
      </c>
      <c r="M307" s="218"/>
      <c r="N307" s="219" t="s">
        <v>261</v>
      </c>
      <c r="O307" s="219"/>
      <c r="P307" s="219"/>
      <c r="Q307" s="219"/>
      <c r="R307" s="219"/>
      <c r="S307" s="219"/>
      <c r="T307" s="219"/>
      <c r="U307" s="219"/>
      <c r="V307" s="219"/>
      <c r="W307" s="219"/>
      <c r="X307" s="219"/>
      <c r="Y307" s="219"/>
      <c r="Z307" s="219"/>
      <c r="AA307" s="220"/>
      <c r="AB307" s="221"/>
      <c r="AC307" s="221"/>
      <c r="AD307" s="222"/>
      <c r="AG307" s="148"/>
      <c r="AH307" s="142"/>
      <c r="AI307" s="149"/>
      <c r="AJ307" s="146" t="s">
        <v>559</v>
      </c>
    </row>
    <row r="308" spans="1:36" ht="24" customHeight="1" x14ac:dyDescent="0.2">
      <c r="C308" s="107" t="s">
        <v>34</v>
      </c>
      <c r="D308" s="225" t="s">
        <v>444</v>
      </c>
      <c r="E308" s="264"/>
      <c r="F308" s="264"/>
      <c r="G308" s="264"/>
      <c r="H308" s="223"/>
      <c r="I308" s="223"/>
      <c r="J308" s="223"/>
      <c r="K308" s="223"/>
      <c r="L308" s="224" t="s">
        <v>264</v>
      </c>
      <c r="M308" s="224"/>
      <c r="N308" s="260" t="s">
        <v>445</v>
      </c>
      <c r="O308" s="260"/>
      <c r="P308" s="260"/>
      <c r="Q308" s="260"/>
      <c r="R308" s="260"/>
      <c r="S308" s="260"/>
      <c r="T308" s="260"/>
      <c r="U308" s="260"/>
      <c r="V308" s="260"/>
      <c r="W308" s="260"/>
      <c r="X308" s="260"/>
      <c r="Y308" s="260"/>
      <c r="Z308" s="260"/>
      <c r="AA308" s="261"/>
      <c r="AB308" s="262"/>
      <c r="AC308" s="262"/>
      <c r="AD308" s="263"/>
      <c r="AG308" s="148"/>
      <c r="AH308" s="149"/>
      <c r="AI308" s="143"/>
      <c r="AJ308" s="140">
        <f>IF(H308=AA308,0,1)</f>
        <v>0</v>
      </c>
    </row>
    <row r="309" spans="1:36" ht="15" customHeight="1" x14ac:dyDescent="0.2">
      <c r="C309" s="88"/>
      <c r="D309" s="88"/>
      <c r="E309" s="88"/>
      <c r="F309" s="88"/>
      <c r="G309" s="55" t="s">
        <v>55</v>
      </c>
      <c r="H309" s="225">
        <f>IF(AND(SUM(H266:K308)=0,COUNTIF(H266:K308,"NS")&gt;0),"NS",SUM(H266:K308))</f>
        <v>0</v>
      </c>
      <c r="I309" s="225"/>
      <c r="J309" s="225"/>
      <c r="K309" s="225"/>
      <c r="L309" s="88"/>
      <c r="M309" s="88"/>
      <c r="N309" s="88"/>
      <c r="O309" s="88"/>
      <c r="P309" s="88"/>
      <c r="Q309" s="88"/>
      <c r="R309" s="88"/>
      <c r="S309" s="88"/>
      <c r="T309" s="88"/>
      <c r="U309" s="88"/>
      <c r="V309" s="88"/>
      <c r="W309" s="88"/>
      <c r="X309" s="88"/>
      <c r="Y309" s="88"/>
      <c r="Z309" s="55" t="s">
        <v>55</v>
      </c>
      <c r="AA309" s="225">
        <f>IF(AND(SUM(AA266:AD308)=0,COUNTIF(AA266:AD308,"NS")&gt;0),"NS",SUM(AA266:AD308))</f>
        <v>0</v>
      </c>
      <c r="AB309" s="225"/>
      <c r="AC309" s="225"/>
      <c r="AD309" s="225"/>
      <c r="AJ309" s="145">
        <f>+SUM(AJ266:AJ308)</f>
        <v>0</v>
      </c>
    </row>
    <row r="310" spans="1:36" ht="15" customHeight="1" x14ac:dyDescent="0.2">
      <c r="B310" s="211" t="str">
        <f>IF(AP266=0,"","Error: Verificar la suma de las cantidades con respecto a la pregunta 15.")</f>
        <v/>
      </c>
      <c r="C310" s="211"/>
      <c r="D310" s="211"/>
      <c r="E310" s="211"/>
      <c r="F310" s="211"/>
      <c r="G310" s="211"/>
      <c r="H310" s="211"/>
      <c r="I310" s="211"/>
      <c r="J310" s="211"/>
      <c r="K310" s="211"/>
      <c r="L310" s="211"/>
      <c r="M310" s="211"/>
      <c r="N310" s="211"/>
      <c r="O310" s="211"/>
      <c r="P310" s="211"/>
      <c r="Q310" s="211"/>
      <c r="R310" s="211"/>
      <c r="S310" s="211"/>
      <c r="T310" s="211"/>
      <c r="U310" s="211"/>
      <c r="V310" s="211"/>
      <c r="W310" s="211"/>
      <c r="X310" s="211"/>
      <c r="Y310" s="211"/>
      <c r="Z310" s="211"/>
      <c r="AA310" s="211"/>
      <c r="AB310" s="211"/>
      <c r="AC310" s="211"/>
      <c r="AD310" s="211"/>
    </row>
    <row r="311" spans="1:36" ht="15" customHeight="1" x14ac:dyDescent="0.2">
      <c r="B311" s="211" t="str">
        <f>IF(AJ309=0,"","Error: Verificar sumas por desagregados con respecto a la cantidad de fenómenos perturbadores.")</f>
        <v/>
      </c>
      <c r="C311" s="211"/>
      <c r="D311" s="211"/>
      <c r="E311" s="211"/>
      <c r="F311" s="211"/>
      <c r="G311" s="211"/>
      <c r="H311" s="211"/>
      <c r="I311" s="211"/>
      <c r="J311" s="211"/>
      <c r="K311" s="211"/>
      <c r="L311" s="211"/>
      <c r="M311" s="211"/>
      <c r="N311" s="211"/>
      <c r="O311" s="211"/>
      <c r="P311" s="211"/>
      <c r="Q311" s="211"/>
      <c r="R311" s="211"/>
      <c r="S311" s="211"/>
      <c r="T311" s="211"/>
      <c r="U311" s="211"/>
      <c r="V311" s="211"/>
      <c r="W311" s="211"/>
      <c r="X311" s="211"/>
      <c r="Y311" s="211"/>
      <c r="Z311" s="211"/>
      <c r="AA311" s="211"/>
      <c r="AB311" s="211"/>
      <c r="AC311" s="211"/>
      <c r="AD311" s="211"/>
    </row>
    <row r="312" spans="1:36" ht="15" customHeight="1" x14ac:dyDescent="0.2">
      <c r="B312" s="216" t="str">
        <f>IF(OR(AG264=903,AG264=853),"","Error: Debe completar toda la información requerida.")</f>
        <v/>
      </c>
      <c r="C312" s="216"/>
      <c r="D312" s="216"/>
      <c r="E312" s="216"/>
      <c r="F312" s="216"/>
      <c r="G312" s="216"/>
      <c r="H312" s="216"/>
      <c r="I312" s="216"/>
      <c r="J312" s="216"/>
      <c r="K312" s="216"/>
      <c r="L312" s="216"/>
      <c r="M312" s="216"/>
      <c r="N312" s="216"/>
      <c r="O312" s="216"/>
      <c r="P312" s="216"/>
      <c r="Q312" s="216"/>
      <c r="R312" s="216"/>
      <c r="S312" s="216"/>
      <c r="T312" s="216"/>
      <c r="U312" s="216"/>
      <c r="V312" s="216"/>
      <c r="W312" s="216"/>
      <c r="X312" s="216"/>
      <c r="Y312" s="216"/>
      <c r="Z312" s="216"/>
      <c r="AA312" s="216"/>
      <c r="AB312" s="216"/>
      <c r="AC312" s="216"/>
      <c r="AD312" s="216"/>
    </row>
    <row r="313" spans="1:36" ht="33" customHeight="1" x14ac:dyDescent="0.2">
      <c r="A313" s="77" t="s">
        <v>345</v>
      </c>
      <c r="B313" s="271" t="s">
        <v>450</v>
      </c>
      <c r="C313" s="271"/>
      <c r="D313" s="271"/>
      <c r="E313" s="271"/>
      <c r="F313" s="271"/>
      <c r="G313" s="271"/>
      <c r="H313" s="271"/>
      <c r="I313" s="271"/>
      <c r="J313" s="271"/>
      <c r="K313" s="271"/>
      <c r="L313" s="271"/>
      <c r="M313" s="271"/>
      <c r="N313" s="271"/>
      <c r="O313" s="271"/>
      <c r="P313" s="271"/>
      <c r="Q313" s="271"/>
      <c r="R313" s="271"/>
      <c r="S313" s="271"/>
      <c r="T313" s="271"/>
      <c r="U313" s="271"/>
      <c r="V313" s="271"/>
      <c r="W313" s="271"/>
      <c r="X313" s="271"/>
      <c r="Y313" s="271"/>
      <c r="Z313" s="271"/>
      <c r="AA313" s="271"/>
      <c r="AB313" s="271"/>
      <c r="AC313" s="271"/>
      <c r="AD313" s="271"/>
    </row>
    <row r="314" spans="1:36" ht="24" customHeight="1" x14ac:dyDescent="0.2">
      <c r="A314" s="77"/>
      <c r="B314" s="83"/>
      <c r="C314" s="226" t="s">
        <v>455</v>
      </c>
      <c r="D314" s="226"/>
      <c r="E314" s="226"/>
      <c r="F314" s="226"/>
      <c r="G314" s="226"/>
      <c r="H314" s="226"/>
      <c r="I314" s="226"/>
      <c r="J314" s="226"/>
      <c r="K314" s="226"/>
      <c r="L314" s="226"/>
      <c r="M314" s="226"/>
      <c r="N314" s="226"/>
      <c r="O314" s="226"/>
      <c r="P314" s="226"/>
      <c r="Q314" s="226"/>
      <c r="R314" s="226"/>
      <c r="S314" s="226"/>
      <c r="T314" s="226"/>
      <c r="U314" s="226"/>
      <c r="V314" s="226"/>
      <c r="W314" s="226"/>
      <c r="X314" s="226"/>
      <c r="Y314" s="226"/>
      <c r="Z314" s="226"/>
      <c r="AA314" s="226"/>
      <c r="AB314" s="226"/>
      <c r="AC314" s="226"/>
      <c r="AD314" s="226"/>
    </row>
    <row r="315" spans="1:36" ht="36" customHeight="1" x14ac:dyDescent="0.2">
      <c r="C315" s="226" t="s">
        <v>447</v>
      </c>
      <c r="D315" s="226"/>
      <c r="E315" s="226"/>
      <c r="F315" s="226"/>
      <c r="G315" s="226"/>
      <c r="H315" s="226"/>
      <c r="I315" s="226"/>
      <c r="J315" s="226"/>
      <c r="K315" s="226"/>
      <c r="L315" s="226"/>
      <c r="M315" s="226"/>
      <c r="N315" s="226"/>
      <c r="O315" s="226"/>
      <c r="P315" s="226"/>
      <c r="Q315" s="226"/>
      <c r="R315" s="226"/>
      <c r="S315" s="226"/>
      <c r="T315" s="226"/>
      <c r="U315" s="226"/>
      <c r="V315" s="226"/>
      <c r="W315" s="226"/>
      <c r="X315" s="226"/>
      <c r="Y315" s="226"/>
      <c r="Z315" s="226"/>
      <c r="AA315" s="226"/>
      <c r="AB315" s="226"/>
      <c r="AC315" s="226"/>
      <c r="AD315" s="226"/>
    </row>
    <row r="316" spans="1:36" ht="24" customHeight="1" x14ac:dyDescent="0.2">
      <c r="C316" s="231" t="s">
        <v>448</v>
      </c>
      <c r="D316" s="231"/>
      <c r="E316" s="231"/>
      <c r="F316" s="231"/>
      <c r="G316" s="231"/>
      <c r="H316" s="231"/>
      <c r="I316" s="231"/>
      <c r="J316" s="231"/>
      <c r="K316" s="231"/>
      <c r="L316" s="231"/>
      <c r="M316" s="231"/>
      <c r="N316" s="231"/>
      <c r="O316" s="231"/>
      <c r="P316" s="231"/>
      <c r="Q316" s="231"/>
      <c r="R316" s="231"/>
      <c r="S316" s="231"/>
      <c r="T316" s="231"/>
      <c r="U316" s="231"/>
      <c r="V316" s="231"/>
      <c r="W316" s="231"/>
      <c r="X316" s="231"/>
      <c r="Y316" s="231"/>
      <c r="Z316" s="231"/>
      <c r="AA316" s="231"/>
      <c r="AB316" s="231"/>
      <c r="AC316" s="231"/>
      <c r="AD316" s="231"/>
    </row>
    <row r="317" spans="1:36" ht="24" customHeight="1" x14ac:dyDescent="0.2">
      <c r="C317" s="226" t="s">
        <v>449</v>
      </c>
      <c r="D317" s="226"/>
      <c r="E317" s="226"/>
      <c r="F317" s="226"/>
      <c r="G317" s="226"/>
      <c r="H317" s="226"/>
      <c r="I317" s="226"/>
      <c r="J317" s="226"/>
      <c r="K317" s="226"/>
      <c r="L317" s="226"/>
      <c r="M317" s="226"/>
      <c r="N317" s="226"/>
      <c r="O317" s="226"/>
      <c r="P317" s="226"/>
      <c r="Q317" s="226"/>
      <c r="R317" s="226"/>
      <c r="S317" s="226"/>
      <c r="T317" s="226"/>
      <c r="U317" s="226"/>
      <c r="V317" s="226"/>
      <c r="W317" s="226"/>
      <c r="X317" s="226"/>
      <c r="Y317" s="226"/>
      <c r="Z317" s="226"/>
      <c r="AA317" s="226"/>
      <c r="AB317" s="226"/>
      <c r="AC317" s="226"/>
      <c r="AD317" s="226"/>
      <c r="AG317" s="140" t="s">
        <v>554</v>
      </c>
    </row>
    <row r="318" spans="1:36" ht="15" customHeight="1" x14ac:dyDescent="0.2">
      <c r="AG318" s="140">
        <f>+COUNTBLANK(U322:AD364)</f>
        <v>430</v>
      </c>
      <c r="AH318" s="140">
        <v>430</v>
      </c>
      <c r="AI318" s="140">
        <v>301</v>
      </c>
    </row>
    <row r="319" spans="1:36" ht="15" customHeight="1" x14ac:dyDescent="0.2">
      <c r="C319" s="227" t="s">
        <v>446</v>
      </c>
      <c r="D319" s="227"/>
      <c r="E319" s="227"/>
      <c r="F319" s="227"/>
      <c r="G319" s="227"/>
      <c r="H319" s="227" t="s">
        <v>173</v>
      </c>
      <c r="I319" s="227"/>
      <c r="J319" s="227" t="s">
        <v>174</v>
      </c>
      <c r="K319" s="227"/>
      <c r="L319" s="227"/>
      <c r="M319" s="227"/>
      <c r="N319" s="227"/>
      <c r="O319" s="227"/>
      <c r="P319" s="227"/>
      <c r="Q319" s="227"/>
      <c r="R319" s="268" t="s">
        <v>438</v>
      </c>
      <c r="S319" s="270"/>
      <c r="T319" s="270"/>
      <c r="U319" s="270"/>
      <c r="V319" s="270"/>
      <c r="W319" s="270"/>
      <c r="X319" s="270"/>
      <c r="Y319" s="270"/>
      <c r="Z319" s="270"/>
      <c r="AA319" s="270"/>
      <c r="AB319" s="270"/>
      <c r="AC319" s="270"/>
      <c r="AD319" s="269"/>
      <c r="AE319" s="112"/>
    </row>
    <row r="320" spans="1:36" ht="15" customHeight="1" x14ac:dyDescent="0.2">
      <c r="C320" s="227"/>
      <c r="D320" s="227"/>
      <c r="E320" s="227"/>
      <c r="F320" s="227"/>
      <c r="G320" s="227"/>
      <c r="H320" s="227"/>
      <c r="I320" s="227"/>
      <c r="J320" s="227"/>
      <c r="K320" s="227"/>
      <c r="L320" s="227"/>
      <c r="M320" s="227"/>
      <c r="N320" s="227"/>
      <c r="O320" s="227"/>
      <c r="P320" s="227"/>
      <c r="Q320" s="227"/>
      <c r="R320" s="227" t="s">
        <v>56</v>
      </c>
      <c r="S320" s="227"/>
      <c r="T320" s="227"/>
      <c r="U320" s="228" t="s">
        <v>265</v>
      </c>
      <c r="V320" s="229"/>
      <c r="W320" s="229"/>
      <c r="X320" s="229"/>
      <c r="Y320" s="229"/>
      <c r="Z320" s="229"/>
      <c r="AA320" s="229"/>
      <c r="AB320" s="229"/>
      <c r="AC320" s="229"/>
      <c r="AD320" s="230"/>
      <c r="AE320" s="112"/>
    </row>
    <row r="321" spans="3:52" ht="48" customHeight="1" x14ac:dyDescent="0.2">
      <c r="C321" s="227"/>
      <c r="D321" s="227"/>
      <c r="E321" s="227"/>
      <c r="F321" s="227"/>
      <c r="G321" s="227"/>
      <c r="H321" s="227"/>
      <c r="I321" s="227"/>
      <c r="J321" s="227"/>
      <c r="K321" s="227"/>
      <c r="L321" s="227"/>
      <c r="M321" s="227"/>
      <c r="N321" s="227"/>
      <c r="O321" s="227"/>
      <c r="P321" s="227"/>
      <c r="Q321" s="227"/>
      <c r="R321" s="227"/>
      <c r="S321" s="227"/>
      <c r="T321" s="227"/>
      <c r="U321" s="228" t="s">
        <v>266</v>
      </c>
      <c r="V321" s="229"/>
      <c r="W321" s="229"/>
      <c r="X321" s="230"/>
      <c r="Y321" s="298" t="s">
        <v>267</v>
      </c>
      <c r="Z321" s="298"/>
      <c r="AA321" s="298"/>
      <c r="AB321" s="298" t="s">
        <v>268</v>
      </c>
      <c r="AC321" s="298"/>
      <c r="AD321" s="298"/>
      <c r="AH321" s="140" t="s">
        <v>608</v>
      </c>
      <c r="AJ321" s="140" t="s">
        <v>555</v>
      </c>
      <c r="AK321" s="140" t="s">
        <v>556</v>
      </c>
      <c r="AL321" s="140" t="s">
        <v>557</v>
      </c>
      <c r="AM321" s="140" t="s">
        <v>607</v>
      </c>
      <c r="AN321" s="140" t="s">
        <v>559</v>
      </c>
      <c r="AP321" s="140" t="s">
        <v>609</v>
      </c>
      <c r="AQ321" s="140" t="s">
        <v>610</v>
      </c>
      <c r="AR321" s="140" t="s">
        <v>559</v>
      </c>
      <c r="AT321" s="140" t="s">
        <v>609</v>
      </c>
      <c r="AU321" s="140" t="s">
        <v>611</v>
      </c>
      <c r="AV321" s="140" t="s">
        <v>559</v>
      </c>
      <c r="AX321" s="140" t="s">
        <v>609</v>
      </c>
      <c r="AY321" s="140" t="s">
        <v>612</v>
      </c>
      <c r="AZ321" s="140" t="s">
        <v>559</v>
      </c>
    </row>
    <row r="322" spans="3:52" ht="15" customHeight="1" x14ac:dyDescent="0.2">
      <c r="C322" s="254" t="s">
        <v>28</v>
      </c>
      <c r="D322" s="227" t="s">
        <v>175</v>
      </c>
      <c r="E322" s="227"/>
      <c r="F322" s="227"/>
      <c r="G322" s="227"/>
      <c r="H322" s="341" t="s">
        <v>269</v>
      </c>
      <c r="I322" s="342"/>
      <c r="J322" s="219" t="s">
        <v>189</v>
      </c>
      <c r="K322" s="219"/>
      <c r="L322" s="219"/>
      <c r="M322" s="219"/>
      <c r="N322" s="219"/>
      <c r="O322" s="219"/>
      <c r="P322" s="219"/>
      <c r="Q322" s="219"/>
      <c r="R322" s="228" t="str">
        <f t="shared" ref="R322" si="17">IF(AA266="","",IF(AA266=0,"NA",AA266))</f>
        <v/>
      </c>
      <c r="S322" s="229"/>
      <c r="T322" s="230"/>
      <c r="U322" s="220"/>
      <c r="V322" s="221"/>
      <c r="W322" s="221"/>
      <c r="X322" s="222"/>
      <c r="Y322" s="217"/>
      <c r="Z322" s="217"/>
      <c r="AA322" s="217"/>
      <c r="AB322" s="217"/>
      <c r="AC322" s="217"/>
      <c r="AD322" s="217"/>
      <c r="AG322" s="140">
        <f>+COUNTIF(U322:AD322,"NA")</f>
        <v>0</v>
      </c>
      <c r="AH322" s="140">
        <f>IF($AG$318=430,0,IF(OR(AND(R322="NA",AG322=3),AND(R322&lt;&gt;"NA",AG322=0)),0,1))</f>
        <v>0</v>
      </c>
      <c r="AI322" s="150"/>
      <c r="AJ322" s="150" t="str">
        <f>R322</f>
        <v/>
      </c>
      <c r="AK322" s="150">
        <f>COUNTIF(U322:AD322,"NS")</f>
        <v>0</v>
      </c>
      <c r="AL322" s="140">
        <f>+SUM(U322:AD322)</f>
        <v>0</v>
      </c>
      <c r="AM322" s="150">
        <f>COUNTIF(U322:AD322,"NA")</f>
        <v>0</v>
      </c>
      <c r="AN322" s="163">
        <f>IF($AG$318=430,0,IF(OR(AND(AJ322="NS",AK322&gt;0,AL322=0,AM322=0),AND(AJ322&gt;=AL322,AM322=0),AND(AJ322&gt;0,AK322&gt;1,AL322=0,AM322=0),AND(AJ322="NA",AK322=0,AL322=0,AM322=3),AND(AJ322&gt;AL322,AK322&gt;1,AM322=0)),0,1))</f>
        <v>0</v>
      </c>
      <c r="AP322" s="140" t="str">
        <f>R322</f>
        <v/>
      </c>
      <c r="AQ322" s="140">
        <f>U322</f>
        <v>0</v>
      </c>
      <c r="AR322" s="140">
        <f>IF($AG$318=430,0,IF(OR(AND(AP322&gt;=AQ322,AP322&lt;&gt;"NS"),AND(AP322="NS",AQ322="NS"),AND(AP322&gt;0,AQ322="NS"),AND(AP322="NA",AQ322="NA"),AND(AP322="NS",AQ322=0)),0,1))</f>
        <v>0</v>
      </c>
      <c r="AT322" s="140" t="str">
        <f>R322</f>
        <v/>
      </c>
      <c r="AU322" s="140">
        <f>Y322</f>
        <v>0</v>
      </c>
      <c r="AV322" s="140">
        <f>IF($AG$318=430,0,IF(OR(AND(AT322&gt;=AU322,AT322&lt;&gt;"NS"),AND(AT322="NS",AU322="NS"),AND(AT322&gt;0,AU322="NS"),AND(AT322="NA",AU322="NA"),AND(AT322="NS",AU322=0)),0,1))</f>
        <v>0</v>
      </c>
      <c r="AX322" s="140" t="str">
        <f>R322</f>
        <v/>
      </c>
      <c r="AY322" s="140">
        <f>AB322</f>
        <v>0</v>
      </c>
      <c r="AZ322" s="140">
        <f>IF($AG$318=430,0,IF(OR(AND(AX322&gt;=AY322,AX322&lt;&gt;"NS"),AND(AX322="NS",AY322="NS"),AND(AX322&gt;0,AY322="NS"),AND(AX322="NA",AY322="NA"),AND(AX322="NS",AY322=0)),0,1))</f>
        <v>0</v>
      </c>
    </row>
    <row r="323" spans="3:52" ht="15" customHeight="1" x14ac:dyDescent="0.2">
      <c r="C323" s="254"/>
      <c r="D323" s="227"/>
      <c r="E323" s="227"/>
      <c r="F323" s="227"/>
      <c r="G323" s="227"/>
      <c r="H323" s="341">
        <v>1.2</v>
      </c>
      <c r="I323" s="342"/>
      <c r="J323" s="219" t="s">
        <v>190</v>
      </c>
      <c r="K323" s="219"/>
      <c r="L323" s="219"/>
      <c r="M323" s="219"/>
      <c r="N323" s="219"/>
      <c r="O323" s="219"/>
      <c r="P323" s="219"/>
      <c r="Q323" s="219"/>
      <c r="R323" s="228" t="str">
        <f t="shared" ref="R323:R364" si="18">IF(AA267="","",IF(AA267=0,"NA",AA267))</f>
        <v/>
      </c>
      <c r="S323" s="229"/>
      <c r="T323" s="230"/>
      <c r="U323" s="220"/>
      <c r="V323" s="221"/>
      <c r="W323" s="221"/>
      <c r="X323" s="222"/>
      <c r="Y323" s="217"/>
      <c r="Z323" s="217"/>
      <c r="AA323" s="217"/>
      <c r="AB323" s="217"/>
      <c r="AC323" s="217"/>
      <c r="AD323" s="217"/>
      <c r="AG323" s="140">
        <f>+COUNTIF(U323:AD323,"NA")</f>
        <v>0</v>
      </c>
      <c r="AH323" s="140">
        <f>IF($AG$318=430,0,IF(OR(AND(R323="NA",AG323=3),AND(R323&lt;&gt;"NA",AG323=0)),0,1))</f>
        <v>0</v>
      </c>
      <c r="AI323" s="150"/>
      <c r="AJ323" s="150" t="str">
        <f t="shared" ref="AJ323:AJ364" si="19">R323</f>
        <v/>
      </c>
      <c r="AK323" s="150">
        <f>COUNTIF(U323:AD323,"NS")</f>
        <v>0</v>
      </c>
      <c r="AL323" s="140">
        <f>+SUM(U323:AD323)</f>
        <v>0</v>
      </c>
      <c r="AM323" s="150">
        <f t="shared" ref="AM323:AM364" si="20">COUNTIF(U323:AD323,"NA")</f>
        <v>0</v>
      </c>
      <c r="AN323" s="163">
        <f t="shared" ref="AN323:AN364" si="21">IF($AG$318=430,0,IF(OR(AND(AJ323="NS",AK323&gt;0,AL323=0,AM323=0),AND(AJ323&gt;=AL323,AM323=0),AND(AJ323&gt;0,AK323&gt;1,AL323=0,AM323=0),AND(AJ323="NA",AK323=0,AL323=0,AM323=3),AND(AJ323&gt;AL323,AK323&gt;1,AM323=0)),0,1))</f>
        <v>0</v>
      </c>
      <c r="AP323" s="140" t="str">
        <f t="shared" ref="AP323:AP364" si="22">R323</f>
        <v/>
      </c>
      <c r="AQ323" s="140">
        <f t="shared" ref="AQ323:AQ364" si="23">U323</f>
        <v>0</v>
      </c>
      <c r="AR323" s="140">
        <f t="shared" ref="AR323:AR364" si="24">IF($AG$318=430,0,IF(OR(AND(AP323&gt;=AQ323,AP323&lt;&gt;"NS"),AND(AP323="NS",AQ323="NS"),AND(AP323&gt;0,AQ323="NS"),AND(AP323="NA",AQ323="NA"),AND(AP323="NS",AQ323=0)),0,1))</f>
        <v>0</v>
      </c>
      <c r="AT323" s="140" t="str">
        <f t="shared" ref="AT323:AT364" si="25">R323</f>
        <v/>
      </c>
      <c r="AU323" s="140">
        <f t="shared" ref="AU323:AU364" si="26">Y323</f>
        <v>0</v>
      </c>
      <c r="AV323" s="140">
        <f t="shared" ref="AV323:AV364" si="27">IF($AG$318=430,0,IF(OR(AND(AT323&gt;=AU323,AT323&lt;&gt;"NS"),AND(AT323="NS",AU323="NS"),AND(AT323&gt;0,AU323="NS"),AND(AT323="NA",AU323="NA"),AND(AT323="NS",AU323=0)),0,1))</f>
        <v>0</v>
      </c>
      <c r="AX323" s="140" t="str">
        <f t="shared" ref="AX323:AX364" si="28">R323</f>
        <v/>
      </c>
      <c r="AY323" s="140">
        <f t="shared" ref="AY323:AY364" si="29">AB323</f>
        <v>0</v>
      </c>
      <c r="AZ323" s="140">
        <f t="shared" ref="AZ323:AZ364" si="30">IF($AG$318=430,0,IF(OR(AND(AX323&gt;=AY323,AX323&lt;&gt;"NS"),AND(AX323="NS",AY323="NS"),AND(AX323&gt;0,AY323="NS"),AND(AX323="NA",AY323="NA"),AND(AX323="NS",AY323=0)),0,1))</f>
        <v>0</v>
      </c>
    </row>
    <row r="324" spans="3:52" ht="15" customHeight="1" x14ac:dyDescent="0.2">
      <c r="C324" s="254"/>
      <c r="D324" s="227"/>
      <c r="E324" s="227"/>
      <c r="F324" s="227"/>
      <c r="G324" s="227"/>
      <c r="H324" s="341">
        <v>1.3</v>
      </c>
      <c r="I324" s="342"/>
      <c r="J324" s="219" t="s">
        <v>191</v>
      </c>
      <c r="K324" s="219"/>
      <c r="L324" s="219"/>
      <c r="M324" s="219"/>
      <c r="N324" s="219"/>
      <c r="O324" s="219"/>
      <c r="P324" s="219"/>
      <c r="Q324" s="219"/>
      <c r="R324" s="228" t="str">
        <f t="shared" si="18"/>
        <v/>
      </c>
      <c r="S324" s="229"/>
      <c r="T324" s="230"/>
      <c r="U324" s="220"/>
      <c r="V324" s="221"/>
      <c r="W324" s="221"/>
      <c r="X324" s="222"/>
      <c r="Y324" s="217"/>
      <c r="Z324" s="217"/>
      <c r="AA324" s="217"/>
      <c r="AB324" s="217"/>
      <c r="AC324" s="217"/>
      <c r="AD324" s="217"/>
      <c r="AG324" s="140">
        <f t="shared" ref="AG324:AG364" si="31">+COUNTIF(U324:AD324,"NA")</f>
        <v>0</v>
      </c>
      <c r="AH324" s="140">
        <f t="shared" ref="AH324:AH362" si="32">IF($AG$318=430,0,IF(OR(AND(R324="NA",AG324=3),AND(R324&lt;&gt;"NA",AG324=0)),0,1))</f>
        <v>0</v>
      </c>
      <c r="AI324" s="150"/>
      <c r="AJ324" s="150" t="str">
        <f t="shared" si="19"/>
        <v/>
      </c>
      <c r="AK324" s="150">
        <f t="shared" ref="AK324:AK364" si="33">COUNTIF(U324:AD324,"NS")</f>
        <v>0</v>
      </c>
      <c r="AL324" s="140">
        <f t="shared" ref="AL324:AL364" si="34">+SUM(U324:AD324)</f>
        <v>0</v>
      </c>
      <c r="AM324" s="150">
        <f t="shared" si="20"/>
        <v>0</v>
      </c>
      <c r="AN324" s="163">
        <f t="shared" si="21"/>
        <v>0</v>
      </c>
      <c r="AP324" s="140" t="str">
        <f t="shared" si="22"/>
        <v/>
      </c>
      <c r="AQ324" s="140">
        <f t="shared" si="23"/>
        <v>0</v>
      </c>
      <c r="AR324" s="140">
        <f t="shared" si="24"/>
        <v>0</v>
      </c>
      <c r="AT324" s="140" t="str">
        <f t="shared" si="25"/>
        <v/>
      </c>
      <c r="AU324" s="140">
        <f t="shared" si="26"/>
        <v>0</v>
      </c>
      <c r="AV324" s="140">
        <f t="shared" si="27"/>
        <v>0</v>
      </c>
      <c r="AX324" s="140" t="str">
        <f t="shared" si="28"/>
        <v/>
      </c>
      <c r="AY324" s="140">
        <f t="shared" si="29"/>
        <v>0</v>
      </c>
      <c r="AZ324" s="140">
        <f t="shared" si="30"/>
        <v>0</v>
      </c>
    </row>
    <row r="325" spans="3:52" ht="15" customHeight="1" x14ac:dyDescent="0.2">
      <c r="C325" s="254" t="s">
        <v>29</v>
      </c>
      <c r="D325" s="227" t="s">
        <v>203</v>
      </c>
      <c r="E325" s="227"/>
      <c r="F325" s="227"/>
      <c r="G325" s="227"/>
      <c r="H325" s="341" t="s">
        <v>178</v>
      </c>
      <c r="I325" s="342"/>
      <c r="J325" s="219" t="s">
        <v>192</v>
      </c>
      <c r="K325" s="219"/>
      <c r="L325" s="219"/>
      <c r="M325" s="219"/>
      <c r="N325" s="219"/>
      <c r="O325" s="219"/>
      <c r="P325" s="219"/>
      <c r="Q325" s="219"/>
      <c r="R325" s="228" t="str">
        <f t="shared" si="18"/>
        <v/>
      </c>
      <c r="S325" s="229"/>
      <c r="T325" s="230"/>
      <c r="U325" s="220"/>
      <c r="V325" s="221"/>
      <c r="W325" s="221"/>
      <c r="X325" s="222"/>
      <c r="Y325" s="217"/>
      <c r="Z325" s="217"/>
      <c r="AA325" s="217"/>
      <c r="AB325" s="217"/>
      <c r="AC325" s="217"/>
      <c r="AD325" s="217"/>
      <c r="AG325" s="140">
        <f t="shared" si="31"/>
        <v>0</v>
      </c>
      <c r="AH325" s="140">
        <f t="shared" si="32"/>
        <v>0</v>
      </c>
      <c r="AI325" s="150"/>
      <c r="AJ325" s="150" t="str">
        <f t="shared" si="19"/>
        <v/>
      </c>
      <c r="AK325" s="150">
        <f t="shared" si="33"/>
        <v>0</v>
      </c>
      <c r="AL325" s="140">
        <f t="shared" si="34"/>
        <v>0</v>
      </c>
      <c r="AM325" s="150">
        <f t="shared" si="20"/>
        <v>0</v>
      </c>
      <c r="AN325" s="163">
        <f t="shared" si="21"/>
        <v>0</v>
      </c>
      <c r="AP325" s="140" t="str">
        <f t="shared" si="22"/>
        <v/>
      </c>
      <c r="AQ325" s="140">
        <f t="shared" si="23"/>
        <v>0</v>
      </c>
      <c r="AR325" s="140">
        <f t="shared" si="24"/>
        <v>0</v>
      </c>
      <c r="AT325" s="140" t="str">
        <f t="shared" si="25"/>
        <v/>
      </c>
      <c r="AU325" s="140">
        <f t="shared" si="26"/>
        <v>0</v>
      </c>
      <c r="AV325" s="140">
        <f t="shared" si="27"/>
        <v>0</v>
      </c>
      <c r="AX325" s="140" t="str">
        <f t="shared" si="28"/>
        <v/>
      </c>
      <c r="AY325" s="140">
        <f t="shared" si="29"/>
        <v>0</v>
      </c>
      <c r="AZ325" s="140">
        <f t="shared" si="30"/>
        <v>0</v>
      </c>
    </row>
    <row r="326" spans="3:52" ht="15" customHeight="1" x14ac:dyDescent="0.2">
      <c r="C326" s="254"/>
      <c r="D326" s="227"/>
      <c r="E326" s="227"/>
      <c r="F326" s="227"/>
      <c r="G326" s="227"/>
      <c r="H326" s="341" t="s">
        <v>179</v>
      </c>
      <c r="I326" s="342"/>
      <c r="J326" s="219" t="s">
        <v>193</v>
      </c>
      <c r="K326" s="219"/>
      <c r="L326" s="219"/>
      <c r="M326" s="219"/>
      <c r="N326" s="219"/>
      <c r="O326" s="219"/>
      <c r="P326" s="219"/>
      <c r="Q326" s="219"/>
      <c r="R326" s="228" t="str">
        <f t="shared" si="18"/>
        <v/>
      </c>
      <c r="S326" s="229"/>
      <c r="T326" s="230"/>
      <c r="U326" s="220"/>
      <c r="V326" s="221"/>
      <c r="W326" s="221"/>
      <c r="X326" s="222"/>
      <c r="Y326" s="217"/>
      <c r="Z326" s="217"/>
      <c r="AA326" s="217"/>
      <c r="AB326" s="217"/>
      <c r="AC326" s="217"/>
      <c r="AD326" s="217"/>
      <c r="AG326" s="140">
        <f t="shared" si="31"/>
        <v>0</v>
      </c>
      <c r="AH326" s="140">
        <f t="shared" si="32"/>
        <v>0</v>
      </c>
      <c r="AI326" s="150"/>
      <c r="AJ326" s="150" t="str">
        <f t="shared" si="19"/>
        <v/>
      </c>
      <c r="AK326" s="150">
        <f t="shared" si="33"/>
        <v>0</v>
      </c>
      <c r="AL326" s="140">
        <f t="shared" si="34"/>
        <v>0</v>
      </c>
      <c r="AM326" s="150">
        <f t="shared" si="20"/>
        <v>0</v>
      </c>
      <c r="AN326" s="163">
        <f t="shared" si="21"/>
        <v>0</v>
      </c>
      <c r="AP326" s="140" t="str">
        <f t="shared" si="22"/>
        <v/>
      </c>
      <c r="AQ326" s="140">
        <f t="shared" si="23"/>
        <v>0</v>
      </c>
      <c r="AR326" s="140">
        <f t="shared" si="24"/>
        <v>0</v>
      </c>
      <c r="AT326" s="140" t="str">
        <f t="shared" si="25"/>
        <v/>
      </c>
      <c r="AU326" s="140">
        <f t="shared" si="26"/>
        <v>0</v>
      </c>
      <c r="AV326" s="140">
        <f t="shared" si="27"/>
        <v>0</v>
      </c>
      <c r="AX326" s="140" t="str">
        <f t="shared" si="28"/>
        <v/>
      </c>
      <c r="AY326" s="140">
        <f t="shared" si="29"/>
        <v>0</v>
      </c>
      <c r="AZ326" s="140">
        <f t="shared" si="30"/>
        <v>0</v>
      </c>
    </row>
    <row r="327" spans="3:52" ht="15" customHeight="1" x14ac:dyDescent="0.2">
      <c r="C327" s="254"/>
      <c r="D327" s="227"/>
      <c r="E327" s="227"/>
      <c r="F327" s="227"/>
      <c r="G327" s="227"/>
      <c r="H327" s="341" t="s">
        <v>180</v>
      </c>
      <c r="I327" s="342"/>
      <c r="J327" s="219" t="s">
        <v>194</v>
      </c>
      <c r="K327" s="219"/>
      <c r="L327" s="219"/>
      <c r="M327" s="219"/>
      <c r="N327" s="219"/>
      <c r="O327" s="219"/>
      <c r="P327" s="219"/>
      <c r="Q327" s="219"/>
      <c r="R327" s="228" t="str">
        <f t="shared" si="18"/>
        <v/>
      </c>
      <c r="S327" s="229"/>
      <c r="T327" s="230"/>
      <c r="U327" s="220"/>
      <c r="V327" s="221"/>
      <c r="W327" s="221"/>
      <c r="X327" s="222"/>
      <c r="Y327" s="217"/>
      <c r="Z327" s="217"/>
      <c r="AA327" s="217"/>
      <c r="AB327" s="217"/>
      <c r="AC327" s="217"/>
      <c r="AD327" s="217"/>
      <c r="AG327" s="140">
        <f t="shared" si="31"/>
        <v>0</v>
      </c>
      <c r="AH327" s="140">
        <f t="shared" si="32"/>
        <v>0</v>
      </c>
      <c r="AI327" s="150"/>
      <c r="AJ327" s="150" t="str">
        <f t="shared" si="19"/>
        <v/>
      </c>
      <c r="AK327" s="150">
        <f t="shared" si="33"/>
        <v>0</v>
      </c>
      <c r="AL327" s="140">
        <f t="shared" si="34"/>
        <v>0</v>
      </c>
      <c r="AM327" s="150">
        <f t="shared" si="20"/>
        <v>0</v>
      </c>
      <c r="AN327" s="163">
        <f t="shared" si="21"/>
        <v>0</v>
      </c>
      <c r="AP327" s="140" t="str">
        <f t="shared" si="22"/>
        <v/>
      </c>
      <c r="AQ327" s="140">
        <f t="shared" si="23"/>
        <v>0</v>
      </c>
      <c r="AR327" s="140">
        <f t="shared" si="24"/>
        <v>0</v>
      </c>
      <c r="AT327" s="140" t="str">
        <f t="shared" si="25"/>
        <v/>
      </c>
      <c r="AU327" s="140">
        <f t="shared" si="26"/>
        <v>0</v>
      </c>
      <c r="AV327" s="140">
        <f t="shared" si="27"/>
        <v>0</v>
      </c>
      <c r="AX327" s="140" t="str">
        <f t="shared" si="28"/>
        <v/>
      </c>
      <c r="AY327" s="140">
        <f t="shared" si="29"/>
        <v>0</v>
      </c>
      <c r="AZ327" s="140">
        <f t="shared" si="30"/>
        <v>0</v>
      </c>
    </row>
    <row r="328" spans="3:52" ht="15" customHeight="1" x14ac:dyDescent="0.2">
      <c r="C328" s="254"/>
      <c r="D328" s="227"/>
      <c r="E328" s="227"/>
      <c r="F328" s="227"/>
      <c r="G328" s="227"/>
      <c r="H328" s="341" t="s">
        <v>181</v>
      </c>
      <c r="I328" s="342"/>
      <c r="J328" s="219" t="s">
        <v>195</v>
      </c>
      <c r="K328" s="219"/>
      <c r="L328" s="219"/>
      <c r="M328" s="219"/>
      <c r="N328" s="219"/>
      <c r="O328" s="219"/>
      <c r="P328" s="219"/>
      <c r="Q328" s="219"/>
      <c r="R328" s="228" t="str">
        <f t="shared" si="18"/>
        <v/>
      </c>
      <c r="S328" s="229"/>
      <c r="T328" s="230"/>
      <c r="U328" s="220"/>
      <c r="V328" s="221"/>
      <c r="W328" s="221"/>
      <c r="X328" s="222"/>
      <c r="Y328" s="217"/>
      <c r="Z328" s="217"/>
      <c r="AA328" s="217"/>
      <c r="AB328" s="217"/>
      <c r="AC328" s="217"/>
      <c r="AD328" s="217"/>
      <c r="AG328" s="140">
        <f t="shared" si="31"/>
        <v>0</v>
      </c>
      <c r="AH328" s="140">
        <f t="shared" si="32"/>
        <v>0</v>
      </c>
      <c r="AI328" s="150"/>
      <c r="AJ328" s="150" t="str">
        <f t="shared" si="19"/>
        <v/>
      </c>
      <c r="AK328" s="150">
        <f t="shared" si="33"/>
        <v>0</v>
      </c>
      <c r="AL328" s="140">
        <f t="shared" si="34"/>
        <v>0</v>
      </c>
      <c r="AM328" s="150">
        <f t="shared" si="20"/>
        <v>0</v>
      </c>
      <c r="AN328" s="163">
        <f t="shared" si="21"/>
        <v>0</v>
      </c>
      <c r="AP328" s="140" t="str">
        <f t="shared" si="22"/>
        <v/>
      </c>
      <c r="AQ328" s="140">
        <f t="shared" si="23"/>
        <v>0</v>
      </c>
      <c r="AR328" s="140">
        <f t="shared" si="24"/>
        <v>0</v>
      </c>
      <c r="AT328" s="140" t="str">
        <f t="shared" si="25"/>
        <v/>
      </c>
      <c r="AU328" s="140">
        <f t="shared" si="26"/>
        <v>0</v>
      </c>
      <c r="AV328" s="140">
        <f t="shared" si="27"/>
        <v>0</v>
      </c>
      <c r="AX328" s="140" t="str">
        <f t="shared" si="28"/>
        <v/>
      </c>
      <c r="AY328" s="140">
        <f t="shared" si="29"/>
        <v>0</v>
      </c>
      <c r="AZ328" s="140">
        <f t="shared" si="30"/>
        <v>0</v>
      </c>
    </row>
    <row r="329" spans="3:52" ht="15" customHeight="1" x14ac:dyDescent="0.2">
      <c r="C329" s="254"/>
      <c r="D329" s="227"/>
      <c r="E329" s="227"/>
      <c r="F329" s="227"/>
      <c r="G329" s="227"/>
      <c r="H329" s="341" t="s">
        <v>182</v>
      </c>
      <c r="I329" s="342"/>
      <c r="J329" s="219" t="s">
        <v>196</v>
      </c>
      <c r="K329" s="219"/>
      <c r="L329" s="219"/>
      <c r="M329" s="219"/>
      <c r="N329" s="219"/>
      <c r="O329" s="219"/>
      <c r="P329" s="219"/>
      <c r="Q329" s="219"/>
      <c r="R329" s="228" t="str">
        <f t="shared" si="18"/>
        <v/>
      </c>
      <c r="S329" s="229"/>
      <c r="T329" s="230"/>
      <c r="U329" s="220"/>
      <c r="V329" s="221"/>
      <c r="W329" s="221"/>
      <c r="X329" s="222"/>
      <c r="Y329" s="217"/>
      <c r="Z329" s="217"/>
      <c r="AA329" s="217"/>
      <c r="AB329" s="217"/>
      <c r="AC329" s="217"/>
      <c r="AD329" s="217"/>
      <c r="AG329" s="140">
        <f t="shared" si="31"/>
        <v>0</v>
      </c>
      <c r="AH329" s="140">
        <f t="shared" si="32"/>
        <v>0</v>
      </c>
      <c r="AI329" s="150"/>
      <c r="AJ329" s="150" t="str">
        <f t="shared" si="19"/>
        <v/>
      </c>
      <c r="AK329" s="150">
        <f t="shared" si="33"/>
        <v>0</v>
      </c>
      <c r="AL329" s="140">
        <f t="shared" si="34"/>
        <v>0</v>
      </c>
      <c r="AM329" s="150">
        <f t="shared" si="20"/>
        <v>0</v>
      </c>
      <c r="AN329" s="163">
        <f t="shared" si="21"/>
        <v>0</v>
      </c>
      <c r="AP329" s="140" t="str">
        <f t="shared" si="22"/>
        <v/>
      </c>
      <c r="AQ329" s="140">
        <f t="shared" si="23"/>
        <v>0</v>
      </c>
      <c r="AR329" s="140">
        <f t="shared" si="24"/>
        <v>0</v>
      </c>
      <c r="AT329" s="140" t="str">
        <f t="shared" si="25"/>
        <v/>
      </c>
      <c r="AU329" s="140">
        <f t="shared" si="26"/>
        <v>0</v>
      </c>
      <c r="AV329" s="140">
        <f t="shared" si="27"/>
        <v>0</v>
      </c>
      <c r="AX329" s="140" t="str">
        <f t="shared" si="28"/>
        <v/>
      </c>
      <c r="AY329" s="140">
        <f t="shared" si="29"/>
        <v>0</v>
      </c>
      <c r="AZ329" s="140">
        <f t="shared" si="30"/>
        <v>0</v>
      </c>
    </row>
    <row r="330" spans="3:52" ht="15" customHeight="1" x14ac:dyDescent="0.2">
      <c r="C330" s="254"/>
      <c r="D330" s="227"/>
      <c r="E330" s="227"/>
      <c r="F330" s="227"/>
      <c r="G330" s="227"/>
      <c r="H330" s="341" t="s">
        <v>183</v>
      </c>
      <c r="I330" s="342"/>
      <c r="J330" s="219" t="s">
        <v>197</v>
      </c>
      <c r="K330" s="219"/>
      <c r="L330" s="219"/>
      <c r="M330" s="219"/>
      <c r="N330" s="219"/>
      <c r="O330" s="219"/>
      <c r="P330" s="219"/>
      <c r="Q330" s="219"/>
      <c r="R330" s="228" t="str">
        <f t="shared" si="18"/>
        <v/>
      </c>
      <c r="S330" s="229"/>
      <c r="T330" s="230"/>
      <c r="U330" s="220"/>
      <c r="V330" s="221"/>
      <c r="W330" s="221"/>
      <c r="X330" s="222"/>
      <c r="Y330" s="217"/>
      <c r="Z330" s="217"/>
      <c r="AA330" s="217"/>
      <c r="AB330" s="217"/>
      <c r="AC330" s="217"/>
      <c r="AD330" s="217"/>
      <c r="AG330" s="140">
        <f t="shared" si="31"/>
        <v>0</v>
      </c>
      <c r="AH330" s="140">
        <f t="shared" si="32"/>
        <v>0</v>
      </c>
      <c r="AI330" s="150"/>
      <c r="AJ330" s="150" t="str">
        <f t="shared" si="19"/>
        <v/>
      </c>
      <c r="AK330" s="150">
        <f t="shared" si="33"/>
        <v>0</v>
      </c>
      <c r="AL330" s="140">
        <f t="shared" si="34"/>
        <v>0</v>
      </c>
      <c r="AM330" s="150">
        <f t="shared" si="20"/>
        <v>0</v>
      </c>
      <c r="AN330" s="163">
        <f t="shared" si="21"/>
        <v>0</v>
      </c>
      <c r="AP330" s="140" t="str">
        <f t="shared" si="22"/>
        <v/>
      </c>
      <c r="AQ330" s="140">
        <f t="shared" si="23"/>
        <v>0</v>
      </c>
      <c r="AR330" s="140">
        <f t="shared" si="24"/>
        <v>0</v>
      </c>
      <c r="AT330" s="140" t="str">
        <f t="shared" si="25"/>
        <v/>
      </c>
      <c r="AU330" s="140">
        <f t="shared" si="26"/>
        <v>0</v>
      </c>
      <c r="AV330" s="140">
        <f t="shared" si="27"/>
        <v>0</v>
      </c>
      <c r="AX330" s="140" t="str">
        <f t="shared" si="28"/>
        <v/>
      </c>
      <c r="AY330" s="140">
        <f t="shared" si="29"/>
        <v>0</v>
      </c>
      <c r="AZ330" s="140">
        <f t="shared" si="30"/>
        <v>0</v>
      </c>
    </row>
    <row r="331" spans="3:52" ht="15" customHeight="1" x14ac:dyDescent="0.2">
      <c r="C331" s="254"/>
      <c r="D331" s="227"/>
      <c r="E331" s="227"/>
      <c r="F331" s="227"/>
      <c r="G331" s="227"/>
      <c r="H331" s="341" t="s">
        <v>184</v>
      </c>
      <c r="I331" s="342"/>
      <c r="J331" s="219" t="s">
        <v>198</v>
      </c>
      <c r="K331" s="219"/>
      <c r="L331" s="219"/>
      <c r="M331" s="219"/>
      <c r="N331" s="219"/>
      <c r="O331" s="219"/>
      <c r="P331" s="219"/>
      <c r="Q331" s="219"/>
      <c r="R331" s="228" t="str">
        <f t="shared" si="18"/>
        <v/>
      </c>
      <c r="S331" s="229"/>
      <c r="T331" s="230"/>
      <c r="U331" s="220"/>
      <c r="V331" s="221"/>
      <c r="W331" s="221"/>
      <c r="X331" s="222"/>
      <c r="Y331" s="217"/>
      <c r="Z331" s="217"/>
      <c r="AA331" s="217"/>
      <c r="AB331" s="217"/>
      <c r="AC331" s="217"/>
      <c r="AD331" s="217"/>
      <c r="AG331" s="140">
        <f t="shared" si="31"/>
        <v>0</v>
      </c>
      <c r="AH331" s="140">
        <f t="shared" si="32"/>
        <v>0</v>
      </c>
      <c r="AI331" s="150"/>
      <c r="AJ331" s="150" t="str">
        <f t="shared" si="19"/>
        <v/>
      </c>
      <c r="AK331" s="150">
        <f t="shared" si="33"/>
        <v>0</v>
      </c>
      <c r="AL331" s="140">
        <f t="shared" si="34"/>
        <v>0</v>
      </c>
      <c r="AM331" s="150">
        <f t="shared" si="20"/>
        <v>0</v>
      </c>
      <c r="AN331" s="163">
        <f t="shared" si="21"/>
        <v>0</v>
      </c>
      <c r="AP331" s="140" t="str">
        <f t="shared" si="22"/>
        <v/>
      </c>
      <c r="AQ331" s="140">
        <f t="shared" si="23"/>
        <v>0</v>
      </c>
      <c r="AR331" s="140">
        <f t="shared" si="24"/>
        <v>0</v>
      </c>
      <c r="AT331" s="140" t="str">
        <f t="shared" si="25"/>
        <v/>
      </c>
      <c r="AU331" s="140">
        <f t="shared" si="26"/>
        <v>0</v>
      </c>
      <c r="AV331" s="140">
        <f t="shared" si="27"/>
        <v>0</v>
      </c>
      <c r="AX331" s="140" t="str">
        <f t="shared" si="28"/>
        <v/>
      </c>
      <c r="AY331" s="140">
        <f t="shared" si="29"/>
        <v>0</v>
      </c>
      <c r="AZ331" s="140">
        <f t="shared" si="30"/>
        <v>0</v>
      </c>
    </row>
    <row r="332" spans="3:52" ht="15" customHeight="1" x14ac:dyDescent="0.2">
      <c r="C332" s="254"/>
      <c r="D332" s="227"/>
      <c r="E332" s="227"/>
      <c r="F332" s="227"/>
      <c r="G332" s="227"/>
      <c r="H332" s="341" t="s">
        <v>185</v>
      </c>
      <c r="I332" s="342"/>
      <c r="J332" s="219" t="s">
        <v>199</v>
      </c>
      <c r="K332" s="219"/>
      <c r="L332" s="219"/>
      <c r="M332" s="219"/>
      <c r="N332" s="219"/>
      <c r="O332" s="219"/>
      <c r="P332" s="219"/>
      <c r="Q332" s="219"/>
      <c r="R332" s="228" t="str">
        <f t="shared" si="18"/>
        <v/>
      </c>
      <c r="S332" s="229"/>
      <c r="T332" s="230"/>
      <c r="U332" s="220"/>
      <c r="V332" s="221"/>
      <c r="W332" s="221"/>
      <c r="X332" s="222"/>
      <c r="Y332" s="217"/>
      <c r="Z332" s="217"/>
      <c r="AA332" s="217"/>
      <c r="AB332" s="217"/>
      <c r="AC332" s="217"/>
      <c r="AD332" s="217"/>
      <c r="AG332" s="140">
        <f t="shared" si="31"/>
        <v>0</v>
      </c>
      <c r="AH332" s="140">
        <f t="shared" si="32"/>
        <v>0</v>
      </c>
      <c r="AI332" s="150"/>
      <c r="AJ332" s="150" t="str">
        <f t="shared" si="19"/>
        <v/>
      </c>
      <c r="AK332" s="150">
        <f t="shared" si="33"/>
        <v>0</v>
      </c>
      <c r="AL332" s="140">
        <f t="shared" si="34"/>
        <v>0</v>
      </c>
      <c r="AM332" s="150">
        <f t="shared" si="20"/>
        <v>0</v>
      </c>
      <c r="AN332" s="163">
        <f t="shared" si="21"/>
        <v>0</v>
      </c>
      <c r="AP332" s="140" t="str">
        <f t="shared" si="22"/>
        <v/>
      </c>
      <c r="AQ332" s="140">
        <f t="shared" si="23"/>
        <v>0</v>
      </c>
      <c r="AR332" s="140">
        <f t="shared" si="24"/>
        <v>0</v>
      </c>
      <c r="AT332" s="140" t="str">
        <f t="shared" si="25"/>
        <v/>
      </c>
      <c r="AU332" s="140">
        <f t="shared" si="26"/>
        <v>0</v>
      </c>
      <c r="AV332" s="140">
        <f t="shared" si="27"/>
        <v>0</v>
      </c>
      <c r="AX332" s="140" t="str">
        <f t="shared" si="28"/>
        <v/>
      </c>
      <c r="AY332" s="140">
        <f t="shared" si="29"/>
        <v>0</v>
      </c>
      <c r="AZ332" s="140">
        <f t="shared" si="30"/>
        <v>0</v>
      </c>
    </row>
    <row r="333" spans="3:52" ht="15" customHeight="1" x14ac:dyDescent="0.2">
      <c r="C333" s="254"/>
      <c r="D333" s="227"/>
      <c r="E333" s="227"/>
      <c r="F333" s="227"/>
      <c r="G333" s="227"/>
      <c r="H333" s="341" t="s">
        <v>186</v>
      </c>
      <c r="I333" s="342"/>
      <c r="J333" s="219" t="s">
        <v>200</v>
      </c>
      <c r="K333" s="219"/>
      <c r="L333" s="219"/>
      <c r="M333" s="219"/>
      <c r="N333" s="219"/>
      <c r="O333" s="219"/>
      <c r="P333" s="219"/>
      <c r="Q333" s="219"/>
      <c r="R333" s="228" t="str">
        <f t="shared" si="18"/>
        <v/>
      </c>
      <c r="S333" s="229"/>
      <c r="T333" s="230"/>
      <c r="U333" s="220"/>
      <c r="V333" s="221"/>
      <c r="W333" s="221"/>
      <c r="X333" s="222"/>
      <c r="Y333" s="217"/>
      <c r="Z333" s="217"/>
      <c r="AA333" s="217"/>
      <c r="AB333" s="217"/>
      <c r="AC333" s="217"/>
      <c r="AD333" s="217"/>
      <c r="AG333" s="140">
        <f t="shared" si="31"/>
        <v>0</v>
      </c>
      <c r="AH333" s="140">
        <f t="shared" si="32"/>
        <v>0</v>
      </c>
      <c r="AI333" s="150"/>
      <c r="AJ333" s="150" t="str">
        <f t="shared" si="19"/>
        <v/>
      </c>
      <c r="AK333" s="150">
        <f t="shared" si="33"/>
        <v>0</v>
      </c>
      <c r="AL333" s="140">
        <f t="shared" si="34"/>
        <v>0</v>
      </c>
      <c r="AM333" s="150">
        <f t="shared" si="20"/>
        <v>0</v>
      </c>
      <c r="AN333" s="163">
        <f t="shared" si="21"/>
        <v>0</v>
      </c>
      <c r="AP333" s="140" t="str">
        <f t="shared" si="22"/>
        <v/>
      </c>
      <c r="AQ333" s="140">
        <f t="shared" si="23"/>
        <v>0</v>
      </c>
      <c r="AR333" s="140">
        <f t="shared" si="24"/>
        <v>0</v>
      </c>
      <c r="AT333" s="140" t="str">
        <f t="shared" si="25"/>
        <v/>
      </c>
      <c r="AU333" s="140">
        <f t="shared" si="26"/>
        <v>0</v>
      </c>
      <c r="AV333" s="140">
        <f t="shared" si="27"/>
        <v>0</v>
      </c>
      <c r="AX333" s="140" t="str">
        <f t="shared" si="28"/>
        <v/>
      </c>
      <c r="AY333" s="140">
        <f t="shared" si="29"/>
        <v>0</v>
      </c>
      <c r="AZ333" s="140">
        <f t="shared" si="30"/>
        <v>0</v>
      </c>
    </row>
    <row r="334" spans="3:52" ht="15" customHeight="1" x14ac:dyDescent="0.2">
      <c r="C334" s="254"/>
      <c r="D334" s="227"/>
      <c r="E334" s="227"/>
      <c r="F334" s="227"/>
      <c r="G334" s="227"/>
      <c r="H334" s="341" t="s">
        <v>187</v>
      </c>
      <c r="I334" s="342"/>
      <c r="J334" s="219" t="s">
        <v>201</v>
      </c>
      <c r="K334" s="219"/>
      <c r="L334" s="219"/>
      <c r="M334" s="219"/>
      <c r="N334" s="219"/>
      <c r="O334" s="219"/>
      <c r="P334" s="219"/>
      <c r="Q334" s="219"/>
      <c r="R334" s="228" t="str">
        <f t="shared" si="18"/>
        <v/>
      </c>
      <c r="S334" s="229"/>
      <c r="T334" s="230"/>
      <c r="U334" s="220"/>
      <c r="V334" s="221"/>
      <c r="W334" s="221"/>
      <c r="X334" s="222"/>
      <c r="Y334" s="217"/>
      <c r="Z334" s="217"/>
      <c r="AA334" s="217"/>
      <c r="AB334" s="217"/>
      <c r="AC334" s="217"/>
      <c r="AD334" s="217"/>
      <c r="AG334" s="140">
        <f t="shared" si="31"/>
        <v>0</v>
      </c>
      <c r="AH334" s="140">
        <f t="shared" si="32"/>
        <v>0</v>
      </c>
      <c r="AI334" s="150"/>
      <c r="AJ334" s="150" t="str">
        <f t="shared" si="19"/>
        <v/>
      </c>
      <c r="AK334" s="150">
        <f t="shared" si="33"/>
        <v>0</v>
      </c>
      <c r="AL334" s="140">
        <f t="shared" si="34"/>
        <v>0</v>
      </c>
      <c r="AM334" s="150">
        <f t="shared" si="20"/>
        <v>0</v>
      </c>
      <c r="AN334" s="163">
        <f t="shared" si="21"/>
        <v>0</v>
      </c>
      <c r="AP334" s="140" t="str">
        <f t="shared" si="22"/>
        <v/>
      </c>
      <c r="AQ334" s="140">
        <f t="shared" si="23"/>
        <v>0</v>
      </c>
      <c r="AR334" s="140">
        <f t="shared" si="24"/>
        <v>0</v>
      </c>
      <c r="AT334" s="140" t="str">
        <f t="shared" si="25"/>
        <v/>
      </c>
      <c r="AU334" s="140">
        <f t="shared" si="26"/>
        <v>0</v>
      </c>
      <c r="AV334" s="140">
        <f t="shared" si="27"/>
        <v>0</v>
      </c>
      <c r="AX334" s="140" t="str">
        <f t="shared" si="28"/>
        <v/>
      </c>
      <c r="AY334" s="140">
        <f t="shared" si="29"/>
        <v>0</v>
      </c>
      <c r="AZ334" s="140">
        <f t="shared" si="30"/>
        <v>0</v>
      </c>
    </row>
    <row r="335" spans="3:52" ht="15" customHeight="1" x14ac:dyDescent="0.2">
      <c r="C335" s="254"/>
      <c r="D335" s="227"/>
      <c r="E335" s="227"/>
      <c r="F335" s="227"/>
      <c r="G335" s="227"/>
      <c r="H335" s="341" t="s">
        <v>188</v>
      </c>
      <c r="I335" s="342"/>
      <c r="J335" s="219" t="s">
        <v>202</v>
      </c>
      <c r="K335" s="219"/>
      <c r="L335" s="219"/>
      <c r="M335" s="219"/>
      <c r="N335" s="219"/>
      <c r="O335" s="219"/>
      <c r="P335" s="219"/>
      <c r="Q335" s="219"/>
      <c r="R335" s="228" t="str">
        <f t="shared" si="18"/>
        <v/>
      </c>
      <c r="S335" s="229"/>
      <c r="T335" s="230"/>
      <c r="U335" s="220"/>
      <c r="V335" s="221"/>
      <c r="W335" s="221"/>
      <c r="X335" s="222"/>
      <c r="Y335" s="217"/>
      <c r="Z335" s="217"/>
      <c r="AA335" s="217"/>
      <c r="AB335" s="217"/>
      <c r="AC335" s="217"/>
      <c r="AD335" s="217"/>
      <c r="AG335" s="140">
        <f t="shared" si="31"/>
        <v>0</v>
      </c>
      <c r="AH335" s="140">
        <f t="shared" si="32"/>
        <v>0</v>
      </c>
      <c r="AI335" s="150"/>
      <c r="AJ335" s="150" t="str">
        <f t="shared" si="19"/>
        <v/>
      </c>
      <c r="AK335" s="150">
        <f t="shared" si="33"/>
        <v>0</v>
      </c>
      <c r="AL335" s="140">
        <f t="shared" si="34"/>
        <v>0</v>
      </c>
      <c r="AM335" s="150">
        <f t="shared" si="20"/>
        <v>0</v>
      </c>
      <c r="AN335" s="163">
        <f t="shared" si="21"/>
        <v>0</v>
      </c>
      <c r="AP335" s="140" t="str">
        <f t="shared" si="22"/>
        <v/>
      </c>
      <c r="AQ335" s="140">
        <f t="shared" si="23"/>
        <v>0</v>
      </c>
      <c r="AR335" s="140">
        <f t="shared" si="24"/>
        <v>0</v>
      </c>
      <c r="AT335" s="140" t="str">
        <f t="shared" si="25"/>
        <v/>
      </c>
      <c r="AU335" s="140">
        <f t="shared" si="26"/>
        <v>0</v>
      </c>
      <c r="AV335" s="140">
        <f t="shared" si="27"/>
        <v>0</v>
      </c>
      <c r="AX335" s="140" t="str">
        <f t="shared" si="28"/>
        <v/>
      </c>
      <c r="AY335" s="140">
        <f t="shared" si="29"/>
        <v>0</v>
      </c>
      <c r="AZ335" s="140">
        <f t="shared" si="30"/>
        <v>0</v>
      </c>
    </row>
    <row r="336" spans="3:52" ht="15" customHeight="1" x14ac:dyDescent="0.2">
      <c r="C336" s="254" t="s">
        <v>30</v>
      </c>
      <c r="D336" s="227" t="s">
        <v>224</v>
      </c>
      <c r="E336" s="227"/>
      <c r="F336" s="227"/>
      <c r="G336" s="227"/>
      <c r="H336" s="341" t="s">
        <v>204</v>
      </c>
      <c r="I336" s="342"/>
      <c r="J336" s="219" t="s">
        <v>205</v>
      </c>
      <c r="K336" s="219"/>
      <c r="L336" s="219"/>
      <c r="M336" s="219"/>
      <c r="N336" s="219"/>
      <c r="O336" s="219"/>
      <c r="P336" s="219"/>
      <c r="Q336" s="219"/>
      <c r="R336" s="228" t="str">
        <f t="shared" si="18"/>
        <v/>
      </c>
      <c r="S336" s="229"/>
      <c r="T336" s="230"/>
      <c r="U336" s="220"/>
      <c r="V336" s="221"/>
      <c r="W336" s="221"/>
      <c r="X336" s="222"/>
      <c r="Y336" s="217"/>
      <c r="Z336" s="217"/>
      <c r="AA336" s="217"/>
      <c r="AB336" s="217"/>
      <c r="AC336" s="217"/>
      <c r="AD336" s="217"/>
      <c r="AG336" s="140">
        <f t="shared" si="31"/>
        <v>0</v>
      </c>
      <c r="AH336" s="140">
        <f t="shared" si="32"/>
        <v>0</v>
      </c>
      <c r="AI336" s="150"/>
      <c r="AJ336" s="150" t="str">
        <f t="shared" si="19"/>
        <v/>
      </c>
      <c r="AK336" s="150">
        <f t="shared" si="33"/>
        <v>0</v>
      </c>
      <c r="AL336" s="140">
        <f t="shared" si="34"/>
        <v>0</v>
      </c>
      <c r="AM336" s="150">
        <f t="shared" si="20"/>
        <v>0</v>
      </c>
      <c r="AN336" s="163">
        <f t="shared" si="21"/>
        <v>0</v>
      </c>
      <c r="AP336" s="140" t="str">
        <f t="shared" si="22"/>
        <v/>
      </c>
      <c r="AQ336" s="140">
        <f t="shared" si="23"/>
        <v>0</v>
      </c>
      <c r="AR336" s="140">
        <f t="shared" si="24"/>
        <v>0</v>
      </c>
      <c r="AT336" s="140" t="str">
        <f t="shared" si="25"/>
        <v/>
      </c>
      <c r="AU336" s="140">
        <f t="shared" si="26"/>
        <v>0</v>
      </c>
      <c r="AV336" s="140">
        <f t="shared" si="27"/>
        <v>0</v>
      </c>
      <c r="AX336" s="140" t="str">
        <f t="shared" si="28"/>
        <v/>
      </c>
      <c r="AY336" s="140">
        <f t="shared" si="29"/>
        <v>0</v>
      </c>
      <c r="AZ336" s="140">
        <f t="shared" si="30"/>
        <v>0</v>
      </c>
    </row>
    <row r="337" spans="3:52" ht="15" customHeight="1" x14ac:dyDescent="0.2">
      <c r="C337" s="254"/>
      <c r="D337" s="227"/>
      <c r="E337" s="227"/>
      <c r="F337" s="227"/>
      <c r="G337" s="227"/>
      <c r="H337" s="341" t="s">
        <v>206</v>
      </c>
      <c r="I337" s="342"/>
      <c r="J337" s="219" t="s">
        <v>207</v>
      </c>
      <c r="K337" s="219"/>
      <c r="L337" s="219"/>
      <c r="M337" s="219"/>
      <c r="N337" s="219"/>
      <c r="O337" s="219"/>
      <c r="P337" s="219"/>
      <c r="Q337" s="219"/>
      <c r="R337" s="228" t="str">
        <f t="shared" si="18"/>
        <v/>
      </c>
      <c r="S337" s="229"/>
      <c r="T337" s="230"/>
      <c r="U337" s="220"/>
      <c r="V337" s="221"/>
      <c r="W337" s="221"/>
      <c r="X337" s="222"/>
      <c r="Y337" s="217"/>
      <c r="Z337" s="217"/>
      <c r="AA337" s="217"/>
      <c r="AB337" s="217"/>
      <c r="AC337" s="217"/>
      <c r="AD337" s="217"/>
      <c r="AG337" s="140">
        <f t="shared" si="31"/>
        <v>0</v>
      </c>
      <c r="AH337" s="140">
        <f t="shared" si="32"/>
        <v>0</v>
      </c>
      <c r="AI337" s="150"/>
      <c r="AJ337" s="150" t="str">
        <f t="shared" si="19"/>
        <v/>
      </c>
      <c r="AK337" s="150">
        <f t="shared" si="33"/>
        <v>0</v>
      </c>
      <c r="AL337" s="140">
        <f t="shared" si="34"/>
        <v>0</v>
      </c>
      <c r="AM337" s="150">
        <f t="shared" si="20"/>
        <v>0</v>
      </c>
      <c r="AN337" s="163">
        <f t="shared" si="21"/>
        <v>0</v>
      </c>
      <c r="AP337" s="140" t="str">
        <f t="shared" si="22"/>
        <v/>
      </c>
      <c r="AQ337" s="140">
        <f t="shared" si="23"/>
        <v>0</v>
      </c>
      <c r="AR337" s="140">
        <f t="shared" si="24"/>
        <v>0</v>
      </c>
      <c r="AT337" s="140" t="str">
        <f t="shared" si="25"/>
        <v/>
      </c>
      <c r="AU337" s="140">
        <f t="shared" si="26"/>
        <v>0</v>
      </c>
      <c r="AV337" s="140">
        <f t="shared" si="27"/>
        <v>0</v>
      </c>
      <c r="AX337" s="140" t="str">
        <f t="shared" si="28"/>
        <v/>
      </c>
      <c r="AY337" s="140">
        <f t="shared" si="29"/>
        <v>0</v>
      </c>
      <c r="AZ337" s="140">
        <f t="shared" si="30"/>
        <v>0</v>
      </c>
    </row>
    <row r="338" spans="3:52" ht="15" customHeight="1" x14ac:dyDescent="0.2">
      <c r="C338" s="254"/>
      <c r="D338" s="227"/>
      <c r="E338" s="227"/>
      <c r="F338" s="227"/>
      <c r="G338" s="227"/>
      <c r="H338" s="341" t="s">
        <v>208</v>
      </c>
      <c r="I338" s="342"/>
      <c r="J338" s="219" t="s">
        <v>209</v>
      </c>
      <c r="K338" s="219"/>
      <c r="L338" s="219"/>
      <c r="M338" s="219"/>
      <c r="N338" s="219"/>
      <c r="O338" s="219"/>
      <c r="P338" s="219"/>
      <c r="Q338" s="219"/>
      <c r="R338" s="228" t="str">
        <f t="shared" si="18"/>
        <v/>
      </c>
      <c r="S338" s="229"/>
      <c r="T338" s="230"/>
      <c r="U338" s="220"/>
      <c r="V338" s="221"/>
      <c r="W338" s="221"/>
      <c r="X338" s="222"/>
      <c r="Y338" s="217"/>
      <c r="Z338" s="217"/>
      <c r="AA338" s="217"/>
      <c r="AB338" s="217"/>
      <c r="AC338" s="217"/>
      <c r="AD338" s="217"/>
      <c r="AG338" s="140">
        <f t="shared" si="31"/>
        <v>0</v>
      </c>
      <c r="AH338" s="140">
        <f t="shared" si="32"/>
        <v>0</v>
      </c>
      <c r="AI338" s="150"/>
      <c r="AJ338" s="150" t="str">
        <f t="shared" si="19"/>
        <v/>
      </c>
      <c r="AK338" s="150">
        <f t="shared" si="33"/>
        <v>0</v>
      </c>
      <c r="AL338" s="140">
        <f t="shared" si="34"/>
        <v>0</v>
      </c>
      <c r="AM338" s="150">
        <f t="shared" si="20"/>
        <v>0</v>
      </c>
      <c r="AN338" s="163">
        <f t="shared" si="21"/>
        <v>0</v>
      </c>
      <c r="AP338" s="140" t="str">
        <f t="shared" si="22"/>
        <v/>
      </c>
      <c r="AQ338" s="140">
        <f t="shared" si="23"/>
        <v>0</v>
      </c>
      <c r="AR338" s="140">
        <f t="shared" si="24"/>
        <v>0</v>
      </c>
      <c r="AT338" s="140" t="str">
        <f t="shared" si="25"/>
        <v/>
      </c>
      <c r="AU338" s="140">
        <f t="shared" si="26"/>
        <v>0</v>
      </c>
      <c r="AV338" s="140">
        <f t="shared" si="27"/>
        <v>0</v>
      </c>
      <c r="AX338" s="140" t="str">
        <f t="shared" si="28"/>
        <v/>
      </c>
      <c r="AY338" s="140">
        <f t="shared" si="29"/>
        <v>0</v>
      </c>
      <c r="AZ338" s="140">
        <f t="shared" si="30"/>
        <v>0</v>
      </c>
    </row>
    <row r="339" spans="3:52" ht="24" customHeight="1" x14ac:dyDescent="0.2">
      <c r="C339" s="254"/>
      <c r="D339" s="227"/>
      <c r="E339" s="227"/>
      <c r="F339" s="227"/>
      <c r="G339" s="227"/>
      <c r="H339" s="341" t="s">
        <v>210</v>
      </c>
      <c r="I339" s="342"/>
      <c r="J339" s="232" t="s">
        <v>211</v>
      </c>
      <c r="K339" s="232"/>
      <c r="L339" s="232"/>
      <c r="M339" s="232"/>
      <c r="N339" s="232"/>
      <c r="O339" s="232"/>
      <c r="P339" s="232"/>
      <c r="Q339" s="232"/>
      <c r="R339" s="228" t="str">
        <f t="shared" si="18"/>
        <v/>
      </c>
      <c r="S339" s="229"/>
      <c r="T339" s="230"/>
      <c r="U339" s="220"/>
      <c r="V339" s="221"/>
      <c r="W339" s="221"/>
      <c r="X339" s="222"/>
      <c r="Y339" s="217"/>
      <c r="Z339" s="217"/>
      <c r="AA339" s="217"/>
      <c r="AB339" s="217"/>
      <c r="AC339" s="217"/>
      <c r="AD339" s="217"/>
      <c r="AG339" s="140">
        <f t="shared" si="31"/>
        <v>0</v>
      </c>
      <c r="AH339" s="140">
        <f t="shared" si="32"/>
        <v>0</v>
      </c>
      <c r="AI339" s="150"/>
      <c r="AJ339" s="150" t="str">
        <f t="shared" si="19"/>
        <v/>
      </c>
      <c r="AK339" s="150">
        <f t="shared" si="33"/>
        <v>0</v>
      </c>
      <c r="AL339" s="140">
        <f t="shared" si="34"/>
        <v>0</v>
      </c>
      <c r="AM339" s="150">
        <f t="shared" si="20"/>
        <v>0</v>
      </c>
      <c r="AN339" s="163">
        <f t="shared" si="21"/>
        <v>0</v>
      </c>
      <c r="AP339" s="140" t="str">
        <f t="shared" si="22"/>
        <v/>
      </c>
      <c r="AQ339" s="140">
        <f t="shared" si="23"/>
        <v>0</v>
      </c>
      <c r="AR339" s="140">
        <f t="shared" si="24"/>
        <v>0</v>
      </c>
      <c r="AT339" s="140" t="str">
        <f t="shared" si="25"/>
        <v/>
      </c>
      <c r="AU339" s="140">
        <f t="shared" si="26"/>
        <v>0</v>
      </c>
      <c r="AV339" s="140">
        <f t="shared" si="27"/>
        <v>0</v>
      </c>
      <c r="AX339" s="140" t="str">
        <f t="shared" si="28"/>
        <v/>
      </c>
      <c r="AY339" s="140">
        <f t="shared" si="29"/>
        <v>0</v>
      </c>
      <c r="AZ339" s="140">
        <f t="shared" si="30"/>
        <v>0</v>
      </c>
    </row>
    <row r="340" spans="3:52" ht="24" customHeight="1" x14ac:dyDescent="0.2">
      <c r="C340" s="254"/>
      <c r="D340" s="227"/>
      <c r="E340" s="227"/>
      <c r="F340" s="227"/>
      <c r="G340" s="227"/>
      <c r="H340" s="341" t="s">
        <v>212</v>
      </c>
      <c r="I340" s="342"/>
      <c r="J340" s="232" t="s">
        <v>213</v>
      </c>
      <c r="K340" s="232"/>
      <c r="L340" s="232"/>
      <c r="M340" s="232"/>
      <c r="N340" s="232"/>
      <c r="O340" s="232"/>
      <c r="P340" s="232"/>
      <c r="Q340" s="232"/>
      <c r="R340" s="228" t="str">
        <f t="shared" si="18"/>
        <v/>
      </c>
      <c r="S340" s="229"/>
      <c r="T340" s="230"/>
      <c r="U340" s="220"/>
      <c r="V340" s="221"/>
      <c r="W340" s="221"/>
      <c r="X340" s="222"/>
      <c r="Y340" s="217"/>
      <c r="Z340" s="217"/>
      <c r="AA340" s="217"/>
      <c r="AB340" s="217"/>
      <c r="AC340" s="217"/>
      <c r="AD340" s="217"/>
      <c r="AG340" s="140">
        <f t="shared" si="31"/>
        <v>0</v>
      </c>
      <c r="AH340" s="140">
        <f t="shared" si="32"/>
        <v>0</v>
      </c>
      <c r="AI340" s="150"/>
      <c r="AJ340" s="150" t="str">
        <f t="shared" si="19"/>
        <v/>
      </c>
      <c r="AK340" s="150">
        <f t="shared" si="33"/>
        <v>0</v>
      </c>
      <c r="AL340" s="140">
        <f t="shared" si="34"/>
        <v>0</v>
      </c>
      <c r="AM340" s="150">
        <f t="shared" si="20"/>
        <v>0</v>
      </c>
      <c r="AN340" s="163">
        <f t="shared" si="21"/>
        <v>0</v>
      </c>
      <c r="AP340" s="140" t="str">
        <f t="shared" si="22"/>
        <v/>
      </c>
      <c r="AQ340" s="140">
        <f t="shared" si="23"/>
        <v>0</v>
      </c>
      <c r="AR340" s="140">
        <f t="shared" si="24"/>
        <v>0</v>
      </c>
      <c r="AT340" s="140" t="str">
        <f t="shared" si="25"/>
        <v/>
      </c>
      <c r="AU340" s="140">
        <f t="shared" si="26"/>
        <v>0</v>
      </c>
      <c r="AV340" s="140">
        <f t="shared" si="27"/>
        <v>0</v>
      </c>
      <c r="AX340" s="140" t="str">
        <f t="shared" si="28"/>
        <v/>
      </c>
      <c r="AY340" s="140">
        <f t="shared" si="29"/>
        <v>0</v>
      </c>
      <c r="AZ340" s="140">
        <f t="shared" si="30"/>
        <v>0</v>
      </c>
    </row>
    <row r="341" spans="3:52" ht="15" customHeight="1" x14ac:dyDescent="0.2">
      <c r="C341" s="254"/>
      <c r="D341" s="227"/>
      <c r="E341" s="227"/>
      <c r="F341" s="227"/>
      <c r="G341" s="227"/>
      <c r="H341" s="341" t="s">
        <v>214</v>
      </c>
      <c r="I341" s="342"/>
      <c r="J341" s="219" t="s">
        <v>215</v>
      </c>
      <c r="K341" s="219"/>
      <c r="L341" s="219"/>
      <c r="M341" s="219"/>
      <c r="N341" s="219"/>
      <c r="O341" s="219"/>
      <c r="P341" s="219"/>
      <c r="Q341" s="219"/>
      <c r="R341" s="228" t="str">
        <f t="shared" si="18"/>
        <v/>
      </c>
      <c r="S341" s="229"/>
      <c r="T341" s="230"/>
      <c r="U341" s="220"/>
      <c r="V341" s="221"/>
      <c r="W341" s="221"/>
      <c r="X341" s="222"/>
      <c r="Y341" s="217"/>
      <c r="Z341" s="217"/>
      <c r="AA341" s="217"/>
      <c r="AB341" s="217"/>
      <c r="AC341" s="217"/>
      <c r="AD341" s="217"/>
      <c r="AG341" s="140">
        <f t="shared" si="31"/>
        <v>0</v>
      </c>
      <c r="AH341" s="140">
        <f t="shared" si="32"/>
        <v>0</v>
      </c>
      <c r="AI341" s="150"/>
      <c r="AJ341" s="150" t="str">
        <f t="shared" si="19"/>
        <v/>
      </c>
      <c r="AK341" s="150">
        <f t="shared" si="33"/>
        <v>0</v>
      </c>
      <c r="AL341" s="140">
        <f t="shared" si="34"/>
        <v>0</v>
      </c>
      <c r="AM341" s="150">
        <f t="shared" si="20"/>
        <v>0</v>
      </c>
      <c r="AN341" s="163">
        <f t="shared" si="21"/>
        <v>0</v>
      </c>
      <c r="AP341" s="140" t="str">
        <f t="shared" si="22"/>
        <v/>
      </c>
      <c r="AQ341" s="140">
        <f t="shared" si="23"/>
        <v>0</v>
      </c>
      <c r="AR341" s="140">
        <f t="shared" si="24"/>
        <v>0</v>
      </c>
      <c r="AT341" s="140" t="str">
        <f t="shared" si="25"/>
        <v/>
      </c>
      <c r="AU341" s="140">
        <f t="shared" si="26"/>
        <v>0</v>
      </c>
      <c r="AV341" s="140">
        <f t="shared" si="27"/>
        <v>0</v>
      </c>
      <c r="AX341" s="140" t="str">
        <f t="shared" si="28"/>
        <v/>
      </c>
      <c r="AY341" s="140">
        <f t="shared" si="29"/>
        <v>0</v>
      </c>
      <c r="AZ341" s="140">
        <f t="shared" si="30"/>
        <v>0</v>
      </c>
    </row>
    <row r="342" spans="3:52" ht="15" customHeight="1" x14ac:dyDescent="0.2">
      <c r="C342" s="254"/>
      <c r="D342" s="227"/>
      <c r="E342" s="227"/>
      <c r="F342" s="227"/>
      <c r="G342" s="227"/>
      <c r="H342" s="341" t="s">
        <v>216</v>
      </c>
      <c r="I342" s="342"/>
      <c r="J342" s="219" t="s">
        <v>217</v>
      </c>
      <c r="K342" s="219"/>
      <c r="L342" s="219"/>
      <c r="M342" s="219"/>
      <c r="N342" s="219"/>
      <c r="O342" s="219"/>
      <c r="P342" s="219"/>
      <c r="Q342" s="219"/>
      <c r="R342" s="228" t="str">
        <f t="shared" si="18"/>
        <v/>
      </c>
      <c r="S342" s="229"/>
      <c r="T342" s="230"/>
      <c r="U342" s="220"/>
      <c r="V342" s="221"/>
      <c r="W342" s="221"/>
      <c r="X342" s="222"/>
      <c r="Y342" s="217"/>
      <c r="Z342" s="217"/>
      <c r="AA342" s="217"/>
      <c r="AB342" s="217"/>
      <c r="AC342" s="217"/>
      <c r="AD342" s="217"/>
      <c r="AG342" s="140">
        <f t="shared" si="31"/>
        <v>0</v>
      </c>
      <c r="AH342" s="140">
        <f t="shared" si="32"/>
        <v>0</v>
      </c>
      <c r="AI342" s="150"/>
      <c r="AJ342" s="150" t="str">
        <f t="shared" si="19"/>
        <v/>
      </c>
      <c r="AK342" s="150">
        <f t="shared" si="33"/>
        <v>0</v>
      </c>
      <c r="AL342" s="140">
        <f t="shared" si="34"/>
        <v>0</v>
      </c>
      <c r="AM342" s="150">
        <f t="shared" si="20"/>
        <v>0</v>
      </c>
      <c r="AN342" s="163">
        <f t="shared" si="21"/>
        <v>0</v>
      </c>
      <c r="AP342" s="140" t="str">
        <f t="shared" si="22"/>
        <v/>
      </c>
      <c r="AQ342" s="140">
        <f t="shared" si="23"/>
        <v>0</v>
      </c>
      <c r="AR342" s="140">
        <f t="shared" si="24"/>
        <v>0</v>
      </c>
      <c r="AT342" s="140" t="str">
        <f t="shared" si="25"/>
        <v/>
      </c>
      <c r="AU342" s="140">
        <f t="shared" si="26"/>
        <v>0</v>
      </c>
      <c r="AV342" s="140">
        <f t="shared" si="27"/>
        <v>0</v>
      </c>
      <c r="AX342" s="140" t="str">
        <f t="shared" si="28"/>
        <v/>
      </c>
      <c r="AY342" s="140">
        <f t="shared" si="29"/>
        <v>0</v>
      </c>
      <c r="AZ342" s="140">
        <f t="shared" si="30"/>
        <v>0</v>
      </c>
    </row>
    <row r="343" spans="3:52" ht="15" customHeight="1" x14ac:dyDescent="0.2">
      <c r="C343" s="254"/>
      <c r="D343" s="227"/>
      <c r="E343" s="227"/>
      <c r="F343" s="227"/>
      <c r="G343" s="227"/>
      <c r="H343" s="341" t="s">
        <v>218</v>
      </c>
      <c r="I343" s="342"/>
      <c r="J343" s="219" t="s">
        <v>219</v>
      </c>
      <c r="K343" s="219"/>
      <c r="L343" s="219"/>
      <c r="M343" s="219"/>
      <c r="N343" s="219"/>
      <c r="O343" s="219"/>
      <c r="P343" s="219"/>
      <c r="Q343" s="219"/>
      <c r="R343" s="228" t="str">
        <f t="shared" si="18"/>
        <v/>
      </c>
      <c r="S343" s="229"/>
      <c r="T343" s="230"/>
      <c r="U343" s="220"/>
      <c r="V343" s="221"/>
      <c r="W343" s="221"/>
      <c r="X343" s="222"/>
      <c r="Y343" s="217"/>
      <c r="Z343" s="217"/>
      <c r="AA343" s="217"/>
      <c r="AB343" s="217"/>
      <c r="AC343" s="217"/>
      <c r="AD343" s="217"/>
      <c r="AG343" s="140">
        <f t="shared" si="31"/>
        <v>0</v>
      </c>
      <c r="AH343" s="140">
        <f t="shared" si="32"/>
        <v>0</v>
      </c>
      <c r="AI343" s="150"/>
      <c r="AJ343" s="150" t="str">
        <f t="shared" si="19"/>
        <v/>
      </c>
      <c r="AK343" s="150">
        <f t="shared" si="33"/>
        <v>0</v>
      </c>
      <c r="AL343" s="140">
        <f t="shared" si="34"/>
        <v>0</v>
      </c>
      <c r="AM343" s="150">
        <f t="shared" si="20"/>
        <v>0</v>
      </c>
      <c r="AN343" s="163">
        <f t="shared" si="21"/>
        <v>0</v>
      </c>
      <c r="AP343" s="140" t="str">
        <f t="shared" si="22"/>
        <v/>
      </c>
      <c r="AQ343" s="140">
        <f t="shared" si="23"/>
        <v>0</v>
      </c>
      <c r="AR343" s="140">
        <f t="shared" si="24"/>
        <v>0</v>
      </c>
      <c r="AT343" s="140" t="str">
        <f t="shared" si="25"/>
        <v/>
      </c>
      <c r="AU343" s="140">
        <f t="shared" si="26"/>
        <v>0</v>
      </c>
      <c r="AV343" s="140">
        <f t="shared" si="27"/>
        <v>0</v>
      </c>
      <c r="AX343" s="140" t="str">
        <f t="shared" si="28"/>
        <v/>
      </c>
      <c r="AY343" s="140">
        <f t="shared" si="29"/>
        <v>0</v>
      </c>
      <c r="AZ343" s="140">
        <f t="shared" si="30"/>
        <v>0</v>
      </c>
    </row>
    <row r="344" spans="3:52" ht="15" customHeight="1" x14ac:dyDescent="0.2">
      <c r="C344" s="254"/>
      <c r="D344" s="227"/>
      <c r="E344" s="227"/>
      <c r="F344" s="227"/>
      <c r="G344" s="227"/>
      <c r="H344" s="341" t="s">
        <v>220</v>
      </c>
      <c r="I344" s="342"/>
      <c r="J344" s="219" t="s">
        <v>221</v>
      </c>
      <c r="K344" s="219"/>
      <c r="L344" s="219"/>
      <c r="M344" s="219"/>
      <c r="N344" s="219"/>
      <c r="O344" s="219"/>
      <c r="P344" s="219"/>
      <c r="Q344" s="219"/>
      <c r="R344" s="228" t="str">
        <f t="shared" si="18"/>
        <v/>
      </c>
      <c r="S344" s="229"/>
      <c r="T344" s="230"/>
      <c r="U344" s="220"/>
      <c r="V344" s="221"/>
      <c r="W344" s="221"/>
      <c r="X344" s="222"/>
      <c r="Y344" s="217"/>
      <c r="Z344" s="217"/>
      <c r="AA344" s="217"/>
      <c r="AB344" s="217"/>
      <c r="AC344" s="217"/>
      <c r="AD344" s="217"/>
      <c r="AG344" s="140">
        <f t="shared" si="31"/>
        <v>0</v>
      </c>
      <c r="AH344" s="140">
        <f t="shared" si="32"/>
        <v>0</v>
      </c>
      <c r="AI344" s="150"/>
      <c r="AJ344" s="150" t="str">
        <f t="shared" si="19"/>
        <v/>
      </c>
      <c r="AK344" s="150">
        <f t="shared" si="33"/>
        <v>0</v>
      </c>
      <c r="AL344" s="140">
        <f t="shared" si="34"/>
        <v>0</v>
      </c>
      <c r="AM344" s="150">
        <f t="shared" si="20"/>
        <v>0</v>
      </c>
      <c r="AN344" s="163">
        <f t="shared" si="21"/>
        <v>0</v>
      </c>
      <c r="AP344" s="140" t="str">
        <f t="shared" si="22"/>
        <v/>
      </c>
      <c r="AQ344" s="140">
        <f t="shared" si="23"/>
        <v>0</v>
      </c>
      <c r="AR344" s="140">
        <f t="shared" si="24"/>
        <v>0</v>
      </c>
      <c r="AT344" s="140" t="str">
        <f t="shared" si="25"/>
        <v/>
      </c>
      <c r="AU344" s="140">
        <f t="shared" si="26"/>
        <v>0</v>
      </c>
      <c r="AV344" s="140">
        <f t="shared" si="27"/>
        <v>0</v>
      </c>
      <c r="AX344" s="140" t="str">
        <f t="shared" si="28"/>
        <v/>
      </c>
      <c r="AY344" s="140">
        <f t="shared" si="29"/>
        <v>0</v>
      </c>
      <c r="AZ344" s="140">
        <f t="shared" si="30"/>
        <v>0</v>
      </c>
    </row>
    <row r="345" spans="3:52" ht="24" customHeight="1" x14ac:dyDescent="0.2">
      <c r="C345" s="254"/>
      <c r="D345" s="227"/>
      <c r="E345" s="227"/>
      <c r="F345" s="227"/>
      <c r="G345" s="227"/>
      <c r="H345" s="341" t="s">
        <v>222</v>
      </c>
      <c r="I345" s="342"/>
      <c r="J345" s="232" t="s">
        <v>223</v>
      </c>
      <c r="K345" s="232"/>
      <c r="L345" s="232"/>
      <c r="M345" s="232"/>
      <c r="N345" s="232"/>
      <c r="O345" s="232"/>
      <c r="P345" s="232"/>
      <c r="Q345" s="232"/>
      <c r="R345" s="228" t="str">
        <f t="shared" si="18"/>
        <v/>
      </c>
      <c r="S345" s="229"/>
      <c r="T345" s="230"/>
      <c r="U345" s="220"/>
      <c r="V345" s="221"/>
      <c r="W345" s="221"/>
      <c r="X345" s="222"/>
      <c r="Y345" s="217"/>
      <c r="Z345" s="217"/>
      <c r="AA345" s="217"/>
      <c r="AB345" s="217"/>
      <c r="AC345" s="217"/>
      <c r="AD345" s="217"/>
      <c r="AG345" s="140">
        <f t="shared" si="31"/>
        <v>0</v>
      </c>
      <c r="AH345" s="140">
        <f t="shared" si="32"/>
        <v>0</v>
      </c>
      <c r="AI345" s="150"/>
      <c r="AJ345" s="150" t="str">
        <f t="shared" si="19"/>
        <v/>
      </c>
      <c r="AK345" s="150">
        <f t="shared" si="33"/>
        <v>0</v>
      </c>
      <c r="AL345" s="140">
        <f t="shared" si="34"/>
        <v>0</v>
      </c>
      <c r="AM345" s="150">
        <f t="shared" si="20"/>
        <v>0</v>
      </c>
      <c r="AN345" s="163">
        <f t="shared" si="21"/>
        <v>0</v>
      </c>
      <c r="AP345" s="140" t="str">
        <f t="shared" si="22"/>
        <v/>
      </c>
      <c r="AQ345" s="140">
        <f t="shared" si="23"/>
        <v>0</v>
      </c>
      <c r="AR345" s="140">
        <f t="shared" si="24"/>
        <v>0</v>
      </c>
      <c r="AT345" s="140" t="str">
        <f t="shared" si="25"/>
        <v/>
      </c>
      <c r="AU345" s="140">
        <f t="shared" si="26"/>
        <v>0</v>
      </c>
      <c r="AV345" s="140">
        <f t="shared" si="27"/>
        <v>0</v>
      </c>
      <c r="AX345" s="140" t="str">
        <f t="shared" si="28"/>
        <v/>
      </c>
      <c r="AY345" s="140">
        <f t="shared" si="29"/>
        <v>0</v>
      </c>
      <c r="AZ345" s="140">
        <f t="shared" si="30"/>
        <v>0</v>
      </c>
    </row>
    <row r="346" spans="3:52" ht="15" customHeight="1" x14ac:dyDescent="0.2">
      <c r="C346" s="265" t="s">
        <v>31</v>
      </c>
      <c r="D346" s="227" t="s">
        <v>237</v>
      </c>
      <c r="E346" s="227"/>
      <c r="F346" s="227"/>
      <c r="G346" s="227"/>
      <c r="H346" s="341" t="s">
        <v>225</v>
      </c>
      <c r="I346" s="342"/>
      <c r="J346" s="219" t="s">
        <v>226</v>
      </c>
      <c r="K346" s="219"/>
      <c r="L346" s="219"/>
      <c r="M346" s="219"/>
      <c r="N346" s="219"/>
      <c r="O346" s="219"/>
      <c r="P346" s="219"/>
      <c r="Q346" s="219"/>
      <c r="R346" s="228" t="str">
        <f t="shared" si="18"/>
        <v/>
      </c>
      <c r="S346" s="229"/>
      <c r="T346" s="230"/>
      <c r="U346" s="220"/>
      <c r="V346" s="221"/>
      <c r="W346" s="221"/>
      <c r="X346" s="222"/>
      <c r="Y346" s="217"/>
      <c r="Z346" s="217"/>
      <c r="AA346" s="217"/>
      <c r="AB346" s="217"/>
      <c r="AC346" s="217"/>
      <c r="AD346" s="217"/>
      <c r="AG346" s="140">
        <f t="shared" si="31"/>
        <v>0</v>
      </c>
      <c r="AH346" s="140">
        <f t="shared" si="32"/>
        <v>0</v>
      </c>
      <c r="AI346" s="150"/>
      <c r="AJ346" s="150" t="str">
        <f t="shared" si="19"/>
        <v/>
      </c>
      <c r="AK346" s="150">
        <f t="shared" si="33"/>
        <v>0</v>
      </c>
      <c r="AL346" s="140">
        <f t="shared" si="34"/>
        <v>0</v>
      </c>
      <c r="AM346" s="150">
        <f t="shared" si="20"/>
        <v>0</v>
      </c>
      <c r="AN346" s="163">
        <f t="shared" si="21"/>
        <v>0</v>
      </c>
      <c r="AP346" s="140" t="str">
        <f t="shared" si="22"/>
        <v/>
      </c>
      <c r="AQ346" s="140">
        <f t="shared" si="23"/>
        <v>0</v>
      </c>
      <c r="AR346" s="140">
        <f t="shared" si="24"/>
        <v>0</v>
      </c>
      <c r="AT346" s="140" t="str">
        <f t="shared" si="25"/>
        <v/>
      </c>
      <c r="AU346" s="140">
        <f t="shared" si="26"/>
        <v>0</v>
      </c>
      <c r="AV346" s="140">
        <f t="shared" si="27"/>
        <v>0</v>
      </c>
      <c r="AX346" s="140" t="str">
        <f t="shared" si="28"/>
        <v/>
      </c>
      <c r="AY346" s="140">
        <f t="shared" si="29"/>
        <v>0</v>
      </c>
      <c r="AZ346" s="140">
        <f t="shared" si="30"/>
        <v>0</v>
      </c>
    </row>
    <row r="347" spans="3:52" ht="15" customHeight="1" x14ac:dyDescent="0.2">
      <c r="C347" s="266"/>
      <c r="D347" s="227"/>
      <c r="E347" s="227"/>
      <c r="F347" s="227"/>
      <c r="G347" s="227"/>
      <c r="H347" s="341" t="s">
        <v>227</v>
      </c>
      <c r="I347" s="342"/>
      <c r="J347" s="219" t="s">
        <v>228</v>
      </c>
      <c r="K347" s="219"/>
      <c r="L347" s="219"/>
      <c r="M347" s="219"/>
      <c r="N347" s="219"/>
      <c r="O347" s="219"/>
      <c r="P347" s="219"/>
      <c r="Q347" s="219"/>
      <c r="R347" s="228" t="str">
        <f t="shared" si="18"/>
        <v/>
      </c>
      <c r="S347" s="229"/>
      <c r="T347" s="230"/>
      <c r="U347" s="220"/>
      <c r="V347" s="221"/>
      <c r="W347" s="221"/>
      <c r="X347" s="222"/>
      <c r="Y347" s="217"/>
      <c r="Z347" s="217"/>
      <c r="AA347" s="217"/>
      <c r="AB347" s="217"/>
      <c r="AC347" s="217"/>
      <c r="AD347" s="217"/>
      <c r="AG347" s="140">
        <f t="shared" si="31"/>
        <v>0</v>
      </c>
      <c r="AH347" s="140">
        <f t="shared" si="32"/>
        <v>0</v>
      </c>
      <c r="AI347" s="150"/>
      <c r="AJ347" s="150" t="str">
        <f t="shared" si="19"/>
        <v/>
      </c>
      <c r="AK347" s="150">
        <f t="shared" si="33"/>
        <v>0</v>
      </c>
      <c r="AL347" s="140">
        <f t="shared" si="34"/>
        <v>0</v>
      </c>
      <c r="AM347" s="150">
        <f t="shared" si="20"/>
        <v>0</v>
      </c>
      <c r="AN347" s="163">
        <f t="shared" si="21"/>
        <v>0</v>
      </c>
      <c r="AP347" s="140" t="str">
        <f t="shared" si="22"/>
        <v/>
      </c>
      <c r="AQ347" s="140">
        <f t="shared" si="23"/>
        <v>0</v>
      </c>
      <c r="AR347" s="140">
        <f t="shared" si="24"/>
        <v>0</v>
      </c>
      <c r="AT347" s="140" t="str">
        <f t="shared" si="25"/>
        <v/>
      </c>
      <c r="AU347" s="140">
        <f t="shared" si="26"/>
        <v>0</v>
      </c>
      <c r="AV347" s="140">
        <f t="shared" si="27"/>
        <v>0</v>
      </c>
      <c r="AX347" s="140" t="str">
        <f t="shared" si="28"/>
        <v/>
      </c>
      <c r="AY347" s="140">
        <f t="shared" si="29"/>
        <v>0</v>
      </c>
      <c r="AZ347" s="140">
        <f t="shared" si="30"/>
        <v>0</v>
      </c>
    </row>
    <row r="348" spans="3:52" ht="15" customHeight="1" x14ac:dyDescent="0.2">
      <c r="C348" s="266"/>
      <c r="D348" s="227"/>
      <c r="E348" s="227"/>
      <c r="F348" s="227"/>
      <c r="G348" s="227"/>
      <c r="H348" s="341" t="s">
        <v>229</v>
      </c>
      <c r="I348" s="342"/>
      <c r="J348" s="219" t="s">
        <v>230</v>
      </c>
      <c r="K348" s="219"/>
      <c r="L348" s="219"/>
      <c r="M348" s="219"/>
      <c r="N348" s="219"/>
      <c r="O348" s="219"/>
      <c r="P348" s="219"/>
      <c r="Q348" s="219"/>
      <c r="R348" s="228" t="str">
        <f t="shared" si="18"/>
        <v/>
      </c>
      <c r="S348" s="229"/>
      <c r="T348" s="230"/>
      <c r="U348" s="220"/>
      <c r="V348" s="221"/>
      <c r="W348" s="221"/>
      <c r="X348" s="222"/>
      <c r="Y348" s="217"/>
      <c r="Z348" s="217"/>
      <c r="AA348" s="217"/>
      <c r="AB348" s="217"/>
      <c r="AC348" s="217"/>
      <c r="AD348" s="217"/>
      <c r="AG348" s="140">
        <f t="shared" si="31"/>
        <v>0</v>
      </c>
      <c r="AH348" s="140">
        <f t="shared" si="32"/>
        <v>0</v>
      </c>
      <c r="AI348" s="150"/>
      <c r="AJ348" s="150" t="str">
        <f t="shared" si="19"/>
        <v/>
      </c>
      <c r="AK348" s="150">
        <f t="shared" si="33"/>
        <v>0</v>
      </c>
      <c r="AL348" s="140">
        <f t="shared" si="34"/>
        <v>0</v>
      </c>
      <c r="AM348" s="150">
        <f t="shared" si="20"/>
        <v>0</v>
      </c>
      <c r="AN348" s="163">
        <f t="shared" si="21"/>
        <v>0</v>
      </c>
      <c r="AP348" s="140" t="str">
        <f t="shared" si="22"/>
        <v/>
      </c>
      <c r="AQ348" s="140">
        <f t="shared" si="23"/>
        <v>0</v>
      </c>
      <c r="AR348" s="140">
        <f t="shared" si="24"/>
        <v>0</v>
      </c>
      <c r="AT348" s="140" t="str">
        <f t="shared" si="25"/>
        <v/>
      </c>
      <c r="AU348" s="140">
        <f t="shared" si="26"/>
        <v>0</v>
      </c>
      <c r="AV348" s="140">
        <f t="shared" si="27"/>
        <v>0</v>
      </c>
      <c r="AX348" s="140" t="str">
        <f t="shared" si="28"/>
        <v/>
      </c>
      <c r="AY348" s="140">
        <f t="shared" si="29"/>
        <v>0</v>
      </c>
      <c r="AZ348" s="140">
        <f t="shared" si="30"/>
        <v>0</v>
      </c>
    </row>
    <row r="349" spans="3:52" ht="15" customHeight="1" x14ac:dyDescent="0.2">
      <c r="C349" s="266"/>
      <c r="D349" s="227"/>
      <c r="E349" s="227"/>
      <c r="F349" s="227"/>
      <c r="G349" s="227"/>
      <c r="H349" s="341" t="s">
        <v>231</v>
      </c>
      <c r="I349" s="342"/>
      <c r="J349" s="219" t="s">
        <v>232</v>
      </c>
      <c r="K349" s="219"/>
      <c r="L349" s="219"/>
      <c r="M349" s="219"/>
      <c r="N349" s="219"/>
      <c r="O349" s="219"/>
      <c r="P349" s="219"/>
      <c r="Q349" s="219"/>
      <c r="R349" s="228" t="str">
        <f t="shared" si="18"/>
        <v/>
      </c>
      <c r="S349" s="229"/>
      <c r="T349" s="230"/>
      <c r="U349" s="220"/>
      <c r="V349" s="221"/>
      <c r="W349" s="221"/>
      <c r="X349" s="222"/>
      <c r="Y349" s="217"/>
      <c r="Z349" s="217"/>
      <c r="AA349" s="217"/>
      <c r="AB349" s="217"/>
      <c r="AC349" s="217"/>
      <c r="AD349" s="217"/>
      <c r="AG349" s="140">
        <f t="shared" si="31"/>
        <v>0</v>
      </c>
      <c r="AH349" s="140">
        <f t="shared" si="32"/>
        <v>0</v>
      </c>
      <c r="AI349" s="150"/>
      <c r="AJ349" s="150" t="str">
        <f t="shared" si="19"/>
        <v/>
      </c>
      <c r="AK349" s="150">
        <f t="shared" si="33"/>
        <v>0</v>
      </c>
      <c r="AL349" s="140">
        <f t="shared" si="34"/>
        <v>0</v>
      </c>
      <c r="AM349" s="150">
        <f t="shared" si="20"/>
        <v>0</v>
      </c>
      <c r="AN349" s="163">
        <f t="shared" si="21"/>
        <v>0</v>
      </c>
      <c r="AP349" s="140" t="str">
        <f t="shared" si="22"/>
        <v/>
      </c>
      <c r="AQ349" s="140">
        <f t="shared" si="23"/>
        <v>0</v>
      </c>
      <c r="AR349" s="140">
        <f t="shared" si="24"/>
        <v>0</v>
      </c>
      <c r="AT349" s="140" t="str">
        <f t="shared" si="25"/>
        <v/>
      </c>
      <c r="AU349" s="140">
        <f t="shared" si="26"/>
        <v>0</v>
      </c>
      <c r="AV349" s="140">
        <f t="shared" si="27"/>
        <v>0</v>
      </c>
      <c r="AX349" s="140" t="str">
        <f t="shared" si="28"/>
        <v/>
      </c>
      <c r="AY349" s="140">
        <f t="shared" si="29"/>
        <v>0</v>
      </c>
      <c r="AZ349" s="140">
        <f t="shared" si="30"/>
        <v>0</v>
      </c>
    </row>
    <row r="350" spans="3:52" ht="15" customHeight="1" x14ac:dyDescent="0.2">
      <c r="C350" s="266"/>
      <c r="D350" s="227"/>
      <c r="E350" s="227"/>
      <c r="F350" s="227"/>
      <c r="G350" s="227"/>
      <c r="H350" s="341" t="s">
        <v>233</v>
      </c>
      <c r="I350" s="342"/>
      <c r="J350" s="219" t="s">
        <v>234</v>
      </c>
      <c r="K350" s="219"/>
      <c r="L350" s="219"/>
      <c r="M350" s="219"/>
      <c r="N350" s="219"/>
      <c r="O350" s="219"/>
      <c r="P350" s="219"/>
      <c r="Q350" s="219"/>
      <c r="R350" s="228" t="str">
        <f t="shared" si="18"/>
        <v/>
      </c>
      <c r="S350" s="229"/>
      <c r="T350" s="230"/>
      <c r="U350" s="220"/>
      <c r="V350" s="221"/>
      <c r="W350" s="221"/>
      <c r="X350" s="222"/>
      <c r="Y350" s="217"/>
      <c r="Z350" s="217"/>
      <c r="AA350" s="217"/>
      <c r="AB350" s="217"/>
      <c r="AC350" s="217"/>
      <c r="AD350" s="217"/>
      <c r="AG350" s="140">
        <f t="shared" si="31"/>
        <v>0</v>
      </c>
      <c r="AH350" s="140">
        <f t="shared" si="32"/>
        <v>0</v>
      </c>
      <c r="AI350" s="150"/>
      <c r="AJ350" s="150" t="str">
        <f t="shared" si="19"/>
        <v/>
      </c>
      <c r="AK350" s="150">
        <f t="shared" si="33"/>
        <v>0</v>
      </c>
      <c r="AL350" s="140">
        <f t="shared" si="34"/>
        <v>0</v>
      </c>
      <c r="AM350" s="150">
        <f t="shared" si="20"/>
        <v>0</v>
      </c>
      <c r="AN350" s="163">
        <f t="shared" si="21"/>
        <v>0</v>
      </c>
      <c r="AP350" s="140" t="str">
        <f t="shared" si="22"/>
        <v/>
      </c>
      <c r="AQ350" s="140">
        <f t="shared" si="23"/>
        <v>0</v>
      </c>
      <c r="AR350" s="140">
        <f t="shared" si="24"/>
        <v>0</v>
      </c>
      <c r="AT350" s="140" t="str">
        <f t="shared" si="25"/>
        <v/>
      </c>
      <c r="AU350" s="140">
        <f t="shared" si="26"/>
        <v>0</v>
      </c>
      <c r="AV350" s="140">
        <f t="shared" si="27"/>
        <v>0</v>
      </c>
      <c r="AX350" s="140" t="str">
        <f t="shared" si="28"/>
        <v/>
      </c>
      <c r="AY350" s="140">
        <f t="shared" si="29"/>
        <v>0</v>
      </c>
      <c r="AZ350" s="140">
        <f t="shared" si="30"/>
        <v>0</v>
      </c>
    </row>
    <row r="351" spans="3:52" ht="24" customHeight="1" x14ac:dyDescent="0.2">
      <c r="C351" s="267"/>
      <c r="D351" s="227"/>
      <c r="E351" s="227"/>
      <c r="F351" s="227"/>
      <c r="G351" s="227"/>
      <c r="H351" s="341" t="s">
        <v>235</v>
      </c>
      <c r="I351" s="342"/>
      <c r="J351" s="232" t="s">
        <v>236</v>
      </c>
      <c r="K351" s="232"/>
      <c r="L351" s="232"/>
      <c r="M351" s="232"/>
      <c r="N351" s="232"/>
      <c r="O351" s="232"/>
      <c r="P351" s="232"/>
      <c r="Q351" s="232"/>
      <c r="R351" s="228" t="str">
        <f t="shared" si="18"/>
        <v/>
      </c>
      <c r="S351" s="229"/>
      <c r="T351" s="230"/>
      <c r="U351" s="220"/>
      <c r="V351" s="221"/>
      <c r="W351" s="221"/>
      <c r="X351" s="222"/>
      <c r="Y351" s="217"/>
      <c r="Z351" s="217"/>
      <c r="AA351" s="217"/>
      <c r="AB351" s="217"/>
      <c r="AC351" s="217"/>
      <c r="AD351" s="217"/>
      <c r="AG351" s="140">
        <f t="shared" si="31"/>
        <v>0</v>
      </c>
      <c r="AH351" s="140">
        <f t="shared" si="32"/>
        <v>0</v>
      </c>
      <c r="AI351" s="150"/>
      <c r="AJ351" s="150" t="str">
        <f t="shared" si="19"/>
        <v/>
      </c>
      <c r="AK351" s="150">
        <f t="shared" si="33"/>
        <v>0</v>
      </c>
      <c r="AL351" s="140">
        <f t="shared" si="34"/>
        <v>0</v>
      </c>
      <c r="AM351" s="150">
        <f t="shared" si="20"/>
        <v>0</v>
      </c>
      <c r="AN351" s="163">
        <f t="shared" si="21"/>
        <v>0</v>
      </c>
      <c r="AP351" s="140" t="str">
        <f t="shared" si="22"/>
        <v/>
      </c>
      <c r="AQ351" s="140">
        <f t="shared" si="23"/>
        <v>0</v>
      </c>
      <c r="AR351" s="140">
        <f t="shared" si="24"/>
        <v>0</v>
      </c>
      <c r="AT351" s="140" t="str">
        <f t="shared" si="25"/>
        <v/>
      </c>
      <c r="AU351" s="140">
        <f t="shared" si="26"/>
        <v>0</v>
      </c>
      <c r="AV351" s="140">
        <f t="shared" si="27"/>
        <v>0</v>
      </c>
      <c r="AX351" s="140" t="str">
        <f t="shared" si="28"/>
        <v/>
      </c>
      <c r="AY351" s="140">
        <f t="shared" si="29"/>
        <v>0</v>
      </c>
      <c r="AZ351" s="140">
        <f t="shared" si="30"/>
        <v>0</v>
      </c>
    </row>
    <row r="352" spans="3:52" ht="15" customHeight="1" x14ac:dyDescent="0.2">
      <c r="C352" s="254" t="s">
        <v>32</v>
      </c>
      <c r="D352" s="227" t="s">
        <v>262</v>
      </c>
      <c r="E352" s="227"/>
      <c r="F352" s="227"/>
      <c r="G352" s="227"/>
      <c r="H352" s="341" t="s">
        <v>238</v>
      </c>
      <c r="I352" s="342"/>
      <c r="J352" s="219" t="s">
        <v>239</v>
      </c>
      <c r="K352" s="219"/>
      <c r="L352" s="219"/>
      <c r="M352" s="219"/>
      <c r="N352" s="219"/>
      <c r="O352" s="219"/>
      <c r="P352" s="219"/>
      <c r="Q352" s="219"/>
      <c r="R352" s="228" t="str">
        <f t="shared" si="18"/>
        <v/>
      </c>
      <c r="S352" s="229"/>
      <c r="T352" s="230"/>
      <c r="U352" s="220"/>
      <c r="V352" s="221"/>
      <c r="W352" s="221"/>
      <c r="X352" s="222"/>
      <c r="Y352" s="217"/>
      <c r="Z352" s="217"/>
      <c r="AA352" s="217"/>
      <c r="AB352" s="217"/>
      <c r="AC352" s="217"/>
      <c r="AD352" s="217"/>
      <c r="AG352" s="140">
        <f t="shared" si="31"/>
        <v>0</v>
      </c>
      <c r="AH352" s="140">
        <f t="shared" si="32"/>
        <v>0</v>
      </c>
      <c r="AI352" s="150"/>
      <c r="AJ352" s="150" t="str">
        <f t="shared" si="19"/>
        <v/>
      </c>
      <c r="AK352" s="150">
        <f t="shared" si="33"/>
        <v>0</v>
      </c>
      <c r="AL352" s="140">
        <f t="shared" si="34"/>
        <v>0</v>
      </c>
      <c r="AM352" s="150">
        <f t="shared" si="20"/>
        <v>0</v>
      </c>
      <c r="AN352" s="163">
        <f t="shared" si="21"/>
        <v>0</v>
      </c>
      <c r="AP352" s="140" t="str">
        <f t="shared" si="22"/>
        <v/>
      </c>
      <c r="AQ352" s="140">
        <f t="shared" si="23"/>
        <v>0</v>
      </c>
      <c r="AR352" s="140">
        <f t="shared" si="24"/>
        <v>0</v>
      </c>
      <c r="AT352" s="140" t="str">
        <f t="shared" si="25"/>
        <v/>
      </c>
      <c r="AU352" s="140">
        <f t="shared" si="26"/>
        <v>0</v>
      </c>
      <c r="AV352" s="140">
        <f t="shared" si="27"/>
        <v>0</v>
      </c>
      <c r="AX352" s="140" t="str">
        <f t="shared" si="28"/>
        <v/>
      </c>
      <c r="AY352" s="140">
        <f t="shared" si="29"/>
        <v>0</v>
      </c>
      <c r="AZ352" s="140">
        <f t="shared" si="30"/>
        <v>0</v>
      </c>
    </row>
    <row r="353" spans="1:52" ht="15" customHeight="1" x14ac:dyDescent="0.2">
      <c r="C353" s="254"/>
      <c r="D353" s="227"/>
      <c r="E353" s="227"/>
      <c r="F353" s="227"/>
      <c r="G353" s="227"/>
      <c r="H353" s="341" t="s">
        <v>240</v>
      </c>
      <c r="I353" s="342"/>
      <c r="J353" s="219" t="s">
        <v>241</v>
      </c>
      <c r="K353" s="219"/>
      <c r="L353" s="219"/>
      <c r="M353" s="219"/>
      <c r="N353" s="219"/>
      <c r="O353" s="219"/>
      <c r="P353" s="219"/>
      <c r="Q353" s="219"/>
      <c r="R353" s="228" t="str">
        <f t="shared" si="18"/>
        <v/>
      </c>
      <c r="S353" s="229"/>
      <c r="T353" s="230"/>
      <c r="U353" s="220"/>
      <c r="V353" s="221"/>
      <c r="W353" s="221"/>
      <c r="X353" s="222"/>
      <c r="Y353" s="217"/>
      <c r="Z353" s="217"/>
      <c r="AA353" s="217"/>
      <c r="AB353" s="217"/>
      <c r="AC353" s="217"/>
      <c r="AD353" s="217"/>
      <c r="AG353" s="140">
        <f t="shared" si="31"/>
        <v>0</v>
      </c>
      <c r="AH353" s="140">
        <f t="shared" si="32"/>
        <v>0</v>
      </c>
      <c r="AI353" s="150"/>
      <c r="AJ353" s="150" t="str">
        <f t="shared" si="19"/>
        <v/>
      </c>
      <c r="AK353" s="150">
        <f t="shared" si="33"/>
        <v>0</v>
      </c>
      <c r="AL353" s="140">
        <f t="shared" si="34"/>
        <v>0</v>
      </c>
      <c r="AM353" s="150">
        <f t="shared" si="20"/>
        <v>0</v>
      </c>
      <c r="AN353" s="163">
        <f t="shared" si="21"/>
        <v>0</v>
      </c>
      <c r="AP353" s="140" t="str">
        <f t="shared" si="22"/>
        <v/>
      </c>
      <c r="AQ353" s="140">
        <f t="shared" si="23"/>
        <v>0</v>
      </c>
      <c r="AR353" s="140">
        <f t="shared" si="24"/>
        <v>0</v>
      </c>
      <c r="AT353" s="140" t="str">
        <f t="shared" si="25"/>
        <v/>
      </c>
      <c r="AU353" s="140">
        <f t="shared" si="26"/>
        <v>0</v>
      </c>
      <c r="AV353" s="140">
        <f t="shared" si="27"/>
        <v>0</v>
      </c>
      <c r="AX353" s="140" t="str">
        <f t="shared" si="28"/>
        <v/>
      </c>
      <c r="AY353" s="140">
        <f t="shared" si="29"/>
        <v>0</v>
      </c>
      <c r="AZ353" s="140">
        <f t="shared" si="30"/>
        <v>0</v>
      </c>
    </row>
    <row r="354" spans="1:52" ht="24" customHeight="1" x14ac:dyDescent="0.2">
      <c r="C354" s="254"/>
      <c r="D354" s="227"/>
      <c r="E354" s="227"/>
      <c r="F354" s="227"/>
      <c r="G354" s="227"/>
      <c r="H354" s="341" t="s">
        <v>242</v>
      </c>
      <c r="I354" s="342"/>
      <c r="J354" s="232" t="s">
        <v>243</v>
      </c>
      <c r="K354" s="232"/>
      <c r="L354" s="232"/>
      <c r="M354" s="232"/>
      <c r="N354" s="232"/>
      <c r="O354" s="232"/>
      <c r="P354" s="232"/>
      <c r="Q354" s="232"/>
      <c r="R354" s="228" t="str">
        <f t="shared" si="18"/>
        <v/>
      </c>
      <c r="S354" s="229"/>
      <c r="T354" s="230"/>
      <c r="U354" s="220"/>
      <c r="V354" s="221"/>
      <c r="W354" s="221"/>
      <c r="X354" s="222"/>
      <c r="Y354" s="217"/>
      <c r="Z354" s="217"/>
      <c r="AA354" s="217"/>
      <c r="AB354" s="217"/>
      <c r="AC354" s="217"/>
      <c r="AD354" s="217"/>
      <c r="AG354" s="140">
        <f t="shared" si="31"/>
        <v>0</v>
      </c>
      <c r="AH354" s="140">
        <f t="shared" si="32"/>
        <v>0</v>
      </c>
      <c r="AI354" s="150"/>
      <c r="AJ354" s="150" t="str">
        <f t="shared" si="19"/>
        <v/>
      </c>
      <c r="AK354" s="150">
        <f t="shared" si="33"/>
        <v>0</v>
      </c>
      <c r="AL354" s="140">
        <f t="shared" si="34"/>
        <v>0</v>
      </c>
      <c r="AM354" s="150">
        <f t="shared" si="20"/>
        <v>0</v>
      </c>
      <c r="AN354" s="163">
        <f t="shared" si="21"/>
        <v>0</v>
      </c>
      <c r="AP354" s="140" t="str">
        <f t="shared" si="22"/>
        <v/>
      </c>
      <c r="AQ354" s="140">
        <f t="shared" si="23"/>
        <v>0</v>
      </c>
      <c r="AR354" s="140">
        <f t="shared" si="24"/>
        <v>0</v>
      </c>
      <c r="AT354" s="140" t="str">
        <f t="shared" si="25"/>
        <v/>
      </c>
      <c r="AU354" s="140">
        <f t="shared" si="26"/>
        <v>0</v>
      </c>
      <c r="AV354" s="140">
        <f t="shared" si="27"/>
        <v>0</v>
      </c>
      <c r="AX354" s="140" t="str">
        <f t="shared" si="28"/>
        <v/>
      </c>
      <c r="AY354" s="140">
        <f t="shared" si="29"/>
        <v>0</v>
      </c>
      <c r="AZ354" s="140">
        <f t="shared" si="30"/>
        <v>0</v>
      </c>
    </row>
    <row r="355" spans="1:52" ht="24" customHeight="1" x14ac:dyDescent="0.2">
      <c r="C355" s="254"/>
      <c r="D355" s="227"/>
      <c r="E355" s="227"/>
      <c r="F355" s="227"/>
      <c r="G355" s="227"/>
      <c r="H355" s="341" t="s">
        <v>244</v>
      </c>
      <c r="I355" s="342"/>
      <c r="J355" s="232" t="s">
        <v>245</v>
      </c>
      <c r="K355" s="232"/>
      <c r="L355" s="232"/>
      <c r="M355" s="232"/>
      <c r="N355" s="232"/>
      <c r="O355" s="232"/>
      <c r="P355" s="232"/>
      <c r="Q355" s="232"/>
      <c r="R355" s="228" t="str">
        <f t="shared" si="18"/>
        <v/>
      </c>
      <c r="S355" s="229"/>
      <c r="T355" s="230"/>
      <c r="U355" s="220"/>
      <c r="V355" s="221"/>
      <c r="W355" s="221"/>
      <c r="X355" s="222"/>
      <c r="Y355" s="217"/>
      <c r="Z355" s="217"/>
      <c r="AA355" s="217"/>
      <c r="AB355" s="217"/>
      <c r="AC355" s="217"/>
      <c r="AD355" s="217"/>
      <c r="AG355" s="140">
        <f t="shared" si="31"/>
        <v>0</v>
      </c>
      <c r="AH355" s="140">
        <f t="shared" si="32"/>
        <v>0</v>
      </c>
      <c r="AI355" s="150"/>
      <c r="AJ355" s="150" t="str">
        <f t="shared" si="19"/>
        <v/>
      </c>
      <c r="AK355" s="150">
        <f t="shared" si="33"/>
        <v>0</v>
      </c>
      <c r="AL355" s="140">
        <f t="shared" si="34"/>
        <v>0</v>
      </c>
      <c r="AM355" s="150">
        <f t="shared" si="20"/>
        <v>0</v>
      </c>
      <c r="AN355" s="163">
        <f t="shared" si="21"/>
        <v>0</v>
      </c>
      <c r="AP355" s="140" t="str">
        <f t="shared" si="22"/>
        <v/>
      </c>
      <c r="AQ355" s="140">
        <f t="shared" si="23"/>
        <v>0</v>
      </c>
      <c r="AR355" s="140">
        <f t="shared" si="24"/>
        <v>0</v>
      </c>
      <c r="AT355" s="140" t="str">
        <f t="shared" si="25"/>
        <v/>
      </c>
      <c r="AU355" s="140">
        <f t="shared" si="26"/>
        <v>0</v>
      </c>
      <c r="AV355" s="140">
        <f t="shared" si="27"/>
        <v>0</v>
      </c>
      <c r="AX355" s="140" t="str">
        <f t="shared" si="28"/>
        <v/>
      </c>
      <c r="AY355" s="140">
        <f t="shared" si="29"/>
        <v>0</v>
      </c>
      <c r="AZ355" s="140">
        <f t="shared" si="30"/>
        <v>0</v>
      </c>
    </row>
    <row r="356" spans="1:52" ht="24" customHeight="1" x14ac:dyDescent="0.2">
      <c r="C356" s="254" t="s">
        <v>33</v>
      </c>
      <c r="D356" s="227" t="s">
        <v>263</v>
      </c>
      <c r="E356" s="227"/>
      <c r="F356" s="227"/>
      <c r="G356" s="227"/>
      <c r="H356" s="341" t="s">
        <v>246</v>
      </c>
      <c r="I356" s="342"/>
      <c r="J356" s="232" t="s">
        <v>247</v>
      </c>
      <c r="K356" s="232"/>
      <c r="L356" s="232"/>
      <c r="M356" s="232"/>
      <c r="N356" s="232"/>
      <c r="O356" s="232"/>
      <c r="P356" s="232"/>
      <c r="Q356" s="232"/>
      <c r="R356" s="228" t="str">
        <f t="shared" ref="R356" si="35">IF(AA300="","",IF(AA300=0,"NA",AA300))</f>
        <v/>
      </c>
      <c r="S356" s="229"/>
      <c r="T356" s="230"/>
      <c r="U356" s="220"/>
      <c r="V356" s="221"/>
      <c r="W356" s="221"/>
      <c r="X356" s="222"/>
      <c r="Y356" s="217"/>
      <c r="Z356" s="217"/>
      <c r="AA356" s="217"/>
      <c r="AB356" s="217"/>
      <c r="AC356" s="217"/>
      <c r="AD356" s="217"/>
      <c r="AG356" s="140">
        <f t="shared" si="31"/>
        <v>0</v>
      </c>
      <c r="AH356" s="140">
        <f t="shared" si="32"/>
        <v>0</v>
      </c>
      <c r="AI356" s="150"/>
      <c r="AJ356" s="150" t="str">
        <f t="shared" si="19"/>
        <v/>
      </c>
      <c r="AK356" s="150">
        <f t="shared" si="33"/>
        <v>0</v>
      </c>
      <c r="AL356" s="140">
        <f t="shared" si="34"/>
        <v>0</v>
      </c>
      <c r="AM356" s="150">
        <f t="shared" si="20"/>
        <v>0</v>
      </c>
      <c r="AN356" s="163">
        <f t="shared" si="21"/>
        <v>0</v>
      </c>
      <c r="AP356" s="140" t="str">
        <f t="shared" si="22"/>
        <v/>
      </c>
      <c r="AQ356" s="140">
        <f t="shared" si="23"/>
        <v>0</v>
      </c>
      <c r="AR356" s="140">
        <f t="shared" si="24"/>
        <v>0</v>
      </c>
      <c r="AT356" s="140" t="str">
        <f t="shared" si="25"/>
        <v/>
      </c>
      <c r="AU356" s="140">
        <f t="shared" si="26"/>
        <v>0</v>
      </c>
      <c r="AV356" s="140">
        <f t="shared" si="27"/>
        <v>0</v>
      </c>
      <c r="AX356" s="140" t="str">
        <f t="shared" si="28"/>
        <v/>
      </c>
      <c r="AY356" s="140">
        <f t="shared" si="29"/>
        <v>0</v>
      </c>
      <c r="AZ356" s="140">
        <f t="shared" si="30"/>
        <v>0</v>
      </c>
    </row>
    <row r="357" spans="1:52" ht="15" customHeight="1" x14ac:dyDescent="0.2">
      <c r="C357" s="254"/>
      <c r="D357" s="227"/>
      <c r="E357" s="227"/>
      <c r="F357" s="227"/>
      <c r="G357" s="227"/>
      <c r="H357" s="341" t="s">
        <v>248</v>
      </c>
      <c r="I357" s="342"/>
      <c r="J357" s="219" t="s">
        <v>249</v>
      </c>
      <c r="K357" s="219"/>
      <c r="L357" s="219"/>
      <c r="M357" s="219"/>
      <c r="N357" s="219"/>
      <c r="O357" s="219"/>
      <c r="P357" s="219"/>
      <c r="Q357" s="219"/>
      <c r="R357" s="228" t="str">
        <f t="shared" si="18"/>
        <v/>
      </c>
      <c r="S357" s="229"/>
      <c r="T357" s="230"/>
      <c r="U357" s="220"/>
      <c r="V357" s="221"/>
      <c r="W357" s="221"/>
      <c r="X357" s="222"/>
      <c r="Y357" s="217"/>
      <c r="Z357" s="217"/>
      <c r="AA357" s="217"/>
      <c r="AB357" s="217"/>
      <c r="AC357" s="217"/>
      <c r="AD357" s="217"/>
      <c r="AG357" s="140">
        <f t="shared" si="31"/>
        <v>0</v>
      </c>
      <c r="AH357" s="140">
        <f t="shared" si="32"/>
        <v>0</v>
      </c>
      <c r="AI357" s="150"/>
      <c r="AJ357" s="150" t="str">
        <f t="shared" si="19"/>
        <v/>
      </c>
      <c r="AK357" s="150">
        <f t="shared" si="33"/>
        <v>0</v>
      </c>
      <c r="AL357" s="140">
        <f t="shared" si="34"/>
        <v>0</v>
      </c>
      <c r="AM357" s="150">
        <f t="shared" si="20"/>
        <v>0</v>
      </c>
      <c r="AN357" s="163">
        <f t="shared" si="21"/>
        <v>0</v>
      </c>
      <c r="AP357" s="140" t="str">
        <f t="shared" si="22"/>
        <v/>
      </c>
      <c r="AQ357" s="140">
        <f t="shared" si="23"/>
        <v>0</v>
      </c>
      <c r="AR357" s="140">
        <f t="shared" si="24"/>
        <v>0</v>
      </c>
      <c r="AT357" s="140" t="str">
        <f t="shared" si="25"/>
        <v/>
      </c>
      <c r="AU357" s="140">
        <f t="shared" si="26"/>
        <v>0</v>
      </c>
      <c r="AV357" s="140">
        <f t="shared" si="27"/>
        <v>0</v>
      </c>
      <c r="AX357" s="140" t="str">
        <f t="shared" si="28"/>
        <v/>
      </c>
      <c r="AY357" s="140">
        <f t="shared" si="29"/>
        <v>0</v>
      </c>
      <c r="AZ357" s="140">
        <f t="shared" si="30"/>
        <v>0</v>
      </c>
    </row>
    <row r="358" spans="1:52" ht="15" customHeight="1" x14ac:dyDescent="0.2">
      <c r="C358" s="254"/>
      <c r="D358" s="227"/>
      <c r="E358" s="227"/>
      <c r="F358" s="227"/>
      <c r="G358" s="227"/>
      <c r="H358" s="341" t="s">
        <v>250</v>
      </c>
      <c r="I358" s="342"/>
      <c r="J358" s="219" t="s">
        <v>251</v>
      </c>
      <c r="K358" s="219"/>
      <c r="L358" s="219"/>
      <c r="M358" s="219"/>
      <c r="N358" s="219"/>
      <c r="O358" s="219"/>
      <c r="P358" s="219"/>
      <c r="Q358" s="219"/>
      <c r="R358" s="228" t="str">
        <f t="shared" si="18"/>
        <v/>
      </c>
      <c r="S358" s="229"/>
      <c r="T358" s="230"/>
      <c r="U358" s="220"/>
      <c r="V358" s="221"/>
      <c r="W358" s="221"/>
      <c r="X358" s="222"/>
      <c r="Y358" s="217"/>
      <c r="Z358" s="217"/>
      <c r="AA358" s="217"/>
      <c r="AB358" s="217"/>
      <c r="AC358" s="217"/>
      <c r="AD358" s="217"/>
      <c r="AG358" s="140">
        <f t="shared" si="31"/>
        <v>0</v>
      </c>
      <c r="AH358" s="140">
        <f t="shared" si="32"/>
        <v>0</v>
      </c>
      <c r="AI358" s="150"/>
      <c r="AJ358" s="150" t="str">
        <f t="shared" si="19"/>
        <v/>
      </c>
      <c r="AK358" s="150">
        <f t="shared" si="33"/>
        <v>0</v>
      </c>
      <c r="AL358" s="140">
        <f t="shared" si="34"/>
        <v>0</v>
      </c>
      <c r="AM358" s="150">
        <f t="shared" si="20"/>
        <v>0</v>
      </c>
      <c r="AN358" s="163">
        <f t="shared" si="21"/>
        <v>0</v>
      </c>
      <c r="AP358" s="140" t="str">
        <f t="shared" si="22"/>
        <v/>
      </c>
      <c r="AQ358" s="140">
        <f t="shared" si="23"/>
        <v>0</v>
      </c>
      <c r="AR358" s="140">
        <f t="shared" si="24"/>
        <v>0</v>
      </c>
      <c r="AT358" s="140" t="str">
        <f t="shared" si="25"/>
        <v/>
      </c>
      <c r="AU358" s="140">
        <f t="shared" si="26"/>
        <v>0</v>
      </c>
      <c r="AV358" s="140">
        <f t="shared" si="27"/>
        <v>0</v>
      </c>
      <c r="AX358" s="140" t="str">
        <f t="shared" si="28"/>
        <v/>
      </c>
      <c r="AY358" s="140">
        <f t="shared" si="29"/>
        <v>0</v>
      </c>
      <c r="AZ358" s="140">
        <f t="shared" si="30"/>
        <v>0</v>
      </c>
    </row>
    <row r="359" spans="1:52" ht="15" customHeight="1" x14ac:dyDescent="0.2">
      <c r="C359" s="254"/>
      <c r="D359" s="227"/>
      <c r="E359" s="227"/>
      <c r="F359" s="227"/>
      <c r="G359" s="227"/>
      <c r="H359" s="341" t="s">
        <v>252</v>
      </c>
      <c r="I359" s="342"/>
      <c r="J359" s="219" t="s">
        <v>253</v>
      </c>
      <c r="K359" s="219"/>
      <c r="L359" s="219"/>
      <c r="M359" s="219"/>
      <c r="N359" s="219"/>
      <c r="O359" s="219"/>
      <c r="P359" s="219"/>
      <c r="Q359" s="219"/>
      <c r="R359" s="228" t="str">
        <f t="shared" si="18"/>
        <v/>
      </c>
      <c r="S359" s="229"/>
      <c r="T359" s="230"/>
      <c r="U359" s="220"/>
      <c r="V359" s="221"/>
      <c r="W359" s="221"/>
      <c r="X359" s="222"/>
      <c r="Y359" s="217"/>
      <c r="Z359" s="217"/>
      <c r="AA359" s="217"/>
      <c r="AB359" s="217"/>
      <c r="AC359" s="217"/>
      <c r="AD359" s="217"/>
      <c r="AG359" s="140">
        <f t="shared" si="31"/>
        <v>0</v>
      </c>
      <c r="AH359" s="140">
        <f t="shared" si="32"/>
        <v>0</v>
      </c>
      <c r="AI359" s="150"/>
      <c r="AJ359" s="150" t="str">
        <f t="shared" si="19"/>
        <v/>
      </c>
      <c r="AK359" s="150">
        <f t="shared" si="33"/>
        <v>0</v>
      </c>
      <c r="AL359" s="140">
        <f t="shared" si="34"/>
        <v>0</v>
      </c>
      <c r="AM359" s="150">
        <f t="shared" si="20"/>
        <v>0</v>
      </c>
      <c r="AN359" s="163">
        <f t="shared" si="21"/>
        <v>0</v>
      </c>
      <c r="AP359" s="140" t="str">
        <f t="shared" si="22"/>
        <v/>
      </c>
      <c r="AQ359" s="140">
        <f t="shared" si="23"/>
        <v>0</v>
      </c>
      <c r="AR359" s="140">
        <f t="shared" si="24"/>
        <v>0</v>
      </c>
      <c r="AT359" s="140" t="str">
        <f t="shared" si="25"/>
        <v/>
      </c>
      <c r="AU359" s="140">
        <f t="shared" si="26"/>
        <v>0</v>
      </c>
      <c r="AV359" s="140">
        <f t="shared" si="27"/>
        <v>0</v>
      </c>
      <c r="AX359" s="140" t="str">
        <f t="shared" si="28"/>
        <v/>
      </c>
      <c r="AY359" s="140">
        <f t="shared" si="29"/>
        <v>0</v>
      </c>
      <c r="AZ359" s="140">
        <f t="shared" si="30"/>
        <v>0</v>
      </c>
    </row>
    <row r="360" spans="1:52" ht="15" customHeight="1" x14ac:dyDescent="0.2">
      <c r="C360" s="254"/>
      <c r="D360" s="227"/>
      <c r="E360" s="227"/>
      <c r="F360" s="227"/>
      <c r="G360" s="227"/>
      <c r="H360" s="341" t="s">
        <v>254</v>
      </c>
      <c r="I360" s="342"/>
      <c r="J360" s="219" t="s">
        <v>255</v>
      </c>
      <c r="K360" s="219"/>
      <c r="L360" s="219"/>
      <c r="M360" s="219"/>
      <c r="N360" s="219"/>
      <c r="O360" s="219"/>
      <c r="P360" s="219"/>
      <c r="Q360" s="219"/>
      <c r="R360" s="228" t="str">
        <f t="shared" si="18"/>
        <v/>
      </c>
      <c r="S360" s="229"/>
      <c r="T360" s="230"/>
      <c r="U360" s="220"/>
      <c r="V360" s="221"/>
      <c r="W360" s="221"/>
      <c r="X360" s="222"/>
      <c r="Y360" s="217"/>
      <c r="Z360" s="217"/>
      <c r="AA360" s="217"/>
      <c r="AB360" s="217"/>
      <c r="AC360" s="217"/>
      <c r="AD360" s="217"/>
      <c r="AG360" s="140">
        <f t="shared" si="31"/>
        <v>0</v>
      </c>
      <c r="AH360" s="140">
        <f t="shared" si="32"/>
        <v>0</v>
      </c>
      <c r="AI360" s="150"/>
      <c r="AJ360" s="150" t="str">
        <f t="shared" si="19"/>
        <v/>
      </c>
      <c r="AK360" s="150">
        <f t="shared" si="33"/>
        <v>0</v>
      </c>
      <c r="AL360" s="140">
        <f t="shared" si="34"/>
        <v>0</v>
      </c>
      <c r="AM360" s="150">
        <f t="shared" si="20"/>
        <v>0</v>
      </c>
      <c r="AN360" s="163">
        <f t="shared" si="21"/>
        <v>0</v>
      </c>
      <c r="AP360" s="140" t="str">
        <f t="shared" si="22"/>
        <v/>
      </c>
      <c r="AQ360" s="140">
        <f t="shared" si="23"/>
        <v>0</v>
      </c>
      <c r="AR360" s="140">
        <f t="shared" si="24"/>
        <v>0</v>
      </c>
      <c r="AT360" s="140" t="str">
        <f t="shared" si="25"/>
        <v/>
      </c>
      <c r="AU360" s="140">
        <f t="shared" si="26"/>
        <v>0</v>
      </c>
      <c r="AV360" s="140">
        <f t="shared" si="27"/>
        <v>0</v>
      </c>
      <c r="AX360" s="140" t="str">
        <f t="shared" si="28"/>
        <v/>
      </c>
      <c r="AY360" s="140">
        <f t="shared" si="29"/>
        <v>0</v>
      </c>
      <c r="AZ360" s="140">
        <f t="shared" si="30"/>
        <v>0</v>
      </c>
    </row>
    <row r="361" spans="1:52" ht="24" customHeight="1" x14ac:dyDescent="0.2">
      <c r="C361" s="254"/>
      <c r="D361" s="227"/>
      <c r="E361" s="227"/>
      <c r="F361" s="227"/>
      <c r="G361" s="227"/>
      <c r="H361" s="341" t="s">
        <v>256</v>
      </c>
      <c r="I361" s="342"/>
      <c r="J361" s="232" t="s">
        <v>257</v>
      </c>
      <c r="K361" s="232"/>
      <c r="L361" s="232"/>
      <c r="M361" s="232"/>
      <c r="N361" s="232"/>
      <c r="O361" s="232"/>
      <c r="P361" s="232"/>
      <c r="Q361" s="232"/>
      <c r="R361" s="228" t="str">
        <f t="shared" si="18"/>
        <v/>
      </c>
      <c r="S361" s="229"/>
      <c r="T361" s="230"/>
      <c r="U361" s="220"/>
      <c r="V361" s="221"/>
      <c r="W361" s="221"/>
      <c r="X361" s="222"/>
      <c r="Y361" s="217"/>
      <c r="Z361" s="217"/>
      <c r="AA361" s="217"/>
      <c r="AB361" s="217"/>
      <c r="AC361" s="217"/>
      <c r="AD361" s="217"/>
      <c r="AG361" s="140">
        <f t="shared" si="31"/>
        <v>0</v>
      </c>
      <c r="AH361" s="140">
        <f t="shared" si="32"/>
        <v>0</v>
      </c>
      <c r="AI361" s="150"/>
      <c r="AJ361" s="150" t="str">
        <f t="shared" si="19"/>
        <v/>
      </c>
      <c r="AK361" s="150">
        <f t="shared" si="33"/>
        <v>0</v>
      </c>
      <c r="AL361" s="140">
        <f t="shared" si="34"/>
        <v>0</v>
      </c>
      <c r="AM361" s="150">
        <f t="shared" si="20"/>
        <v>0</v>
      </c>
      <c r="AN361" s="163">
        <f t="shared" si="21"/>
        <v>0</v>
      </c>
      <c r="AP361" s="140" t="str">
        <f t="shared" si="22"/>
        <v/>
      </c>
      <c r="AQ361" s="140">
        <f t="shared" si="23"/>
        <v>0</v>
      </c>
      <c r="AR361" s="140">
        <f t="shared" si="24"/>
        <v>0</v>
      </c>
      <c r="AT361" s="140" t="str">
        <f t="shared" si="25"/>
        <v/>
      </c>
      <c r="AU361" s="140">
        <f t="shared" si="26"/>
        <v>0</v>
      </c>
      <c r="AV361" s="140">
        <f t="shared" si="27"/>
        <v>0</v>
      </c>
      <c r="AX361" s="140" t="str">
        <f t="shared" si="28"/>
        <v/>
      </c>
      <c r="AY361" s="140">
        <f t="shared" si="29"/>
        <v>0</v>
      </c>
      <c r="AZ361" s="140">
        <f t="shared" si="30"/>
        <v>0</v>
      </c>
    </row>
    <row r="362" spans="1:52" ht="24" customHeight="1" x14ac:dyDescent="0.2">
      <c r="C362" s="254"/>
      <c r="D362" s="227"/>
      <c r="E362" s="227"/>
      <c r="F362" s="227"/>
      <c r="G362" s="227"/>
      <c r="H362" s="341" t="s">
        <v>258</v>
      </c>
      <c r="I362" s="342"/>
      <c r="J362" s="232" t="s">
        <v>259</v>
      </c>
      <c r="K362" s="232"/>
      <c r="L362" s="232"/>
      <c r="M362" s="232"/>
      <c r="N362" s="232"/>
      <c r="O362" s="232"/>
      <c r="P362" s="232"/>
      <c r="Q362" s="232"/>
      <c r="R362" s="228" t="str">
        <f t="shared" si="18"/>
        <v/>
      </c>
      <c r="S362" s="229"/>
      <c r="T362" s="230"/>
      <c r="U362" s="220"/>
      <c r="V362" s="221"/>
      <c r="W362" s="221"/>
      <c r="X362" s="222"/>
      <c r="Y362" s="217"/>
      <c r="Z362" s="217"/>
      <c r="AA362" s="217"/>
      <c r="AB362" s="217"/>
      <c r="AC362" s="217"/>
      <c r="AD362" s="217"/>
      <c r="AG362" s="140">
        <f t="shared" si="31"/>
        <v>0</v>
      </c>
      <c r="AH362" s="140">
        <f t="shared" si="32"/>
        <v>0</v>
      </c>
      <c r="AI362" s="150"/>
      <c r="AJ362" s="150" t="str">
        <f t="shared" si="19"/>
        <v/>
      </c>
      <c r="AK362" s="150">
        <f t="shared" si="33"/>
        <v>0</v>
      </c>
      <c r="AL362" s="140">
        <f t="shared" si="34"/>
        <v>0</v>
      </c>
      <c r="AM362" s="150">
        <f t="shared" si="20"/>
        <v>0</v>
      </c>
      <c r="AN362" s="163">
        <f t="shared" si="21"/>
        <v>0</v>
      </c>
      <c r="AP362" s="140" t="str">
        <f t="shared" si="22"/>
        <v/>
      </c>
      <c r="AQ362" s="140">
        <f t="shared" si="23"/>
        <v>0</v>
      </c>
      <c r="AR362" s="140">
        <f t="shared" si="24"/>
        <v>0</v>
      </c>
      <c r="AT362" s="140" t="str">
        <f t="shared" si="25"/>
        <v/>
      </c>
      <c r="AU362" s="140">
        <f t="shared" si="26"/>
        <v>0</v>
      </c>
      <c r="AV362" s="140">
        <f t="shared" si="27"/>
        <v>0</v>
      </c>
      <c r="AX362" s="140" t="str">
        <f t="shared" si="28"/>
        <v/>
      </c>
      <c r="AY362" s="140">
        <f t="shared" si="29"/>
        <v>0</v>
      </c>
      <c r="AZ362" s="140">
        <f t="shared" si="30"/>
        <v>0</v>
      </c>
    </row>
    <row r="363" spans="1:52" ht="24" customHeight="1" x14ac:dyDescent="0.2">
      <c r="C363" s="254"/>
      <c r="D363" s="227"/>
      <c r="E363" s="227"/>
      <c r="F363" s="227"/>
      <c r="G363" s="227"/>
      <c r="H363" s="341" t="s">
        <v>260</v>
      </c>
      <c r="I363" s="342"/>
      <c r="J363" s="232" t="s">
        <v>261</v>
      </c>
      <c r="K363" s="232"/>
      <c r="L363" s="232"/>
      <c r="M363" s="232"/>
      <c r="N363" s="232"/>
      <c r="O363" s="232"/>
      <c r="P363" s="232"/>
      <c r="Q363" s="232"/>
      <c r="R363" s="228" t="str">
        <f t="shared" si="18"/>
        <v/>
      </c>
      <c r="S363" s="229"/>
      <c r="T363" s="230"/>
      <c r="U363" s="220"/>
      <c r="V363" s="221"/>
      <c r="W363" s="221"/>
      <c r="X363" s="222"/>
      <c r="Y363" s="217"/>
      <c r="Z363" s="217"/>
      <c r="AA363" s="217"/>
      <c r="AB363" s="217"/>
      <c r="AC363" s="217"/>
      <c r="AD363" s="217"/>
      <c r="AG363" s="140">
        <f t="shared" si="31"/>
        <v>0</v>
      </c>
      <c r="AH363" s="140">
        <f>IF($AG$318=430,0,IF(OR(AND(R363="NA",AG363=3),AND(R363&lt;&gt;"NA",AG363=0)),0,1))</f>
        <v>0</v>
      </c>
      <c r="AI363" s="150"/>
      <c r="AJ363" s="150" t="str">
        <f t="shared" si="19"/>
        <v/>
      </c>
      <c r="AK363" s="150">
        <f t="shared" si="33"/>
        <v>0</v>
      </c>
      <c r="AL363" s="140">
        <f t="shared" si="34"/>
        <v>0</v>
      </c>
      <c r="AM363" s="150">
        <f t="shared" si="20"/>
        <v>0</v>
      </c>
      <c r="AN363" s="163">
        <f t="shared" si="21"/>
        <v>0</v>
      </c>
      <c r="AP363" s="140" t="str">
        <f t="shared" si="22"/>
        <v/>
      </c>
      <c r="AQ363" s="140">
        <f t="shared" si="23"/>
        <v>0</v>
      </c>
      <c r="AR363" s="140">
        <f t="shared" si="24"/>
        <v>0</v>
      </c>
      <c r="AT363" s="140" t="str">
        <f t="shared" si="25"/>
        <v/>
      </c>
      <c r="AU363" s="140">
        <f t="shared" si="26"/>
        <v>0</v>
      </c>
      <c r="AV363" s="140">
        <f t="shared" si="27"/>
        <v>0</v>
      </c>
      <c r="AX363" s="140" t="str">
        <f t="shared" si="28"/>
        <v/>
      </c>
      <c r="AY363" s="140">
        <f t="shared" si="29"/>
        <v>0</v>
      </c>
      <c r="AZ363" s="140">
        <f t="shared" si="30"/>
        <v>0</v>
      </c>
    </row>
    <row r="364" spans="1:52" ht="24" customHeight="1" x14ac:dyDescent="0.2">
      <c r="C364" s="79" t="s">
        <v>34</v>
      </c>
      <c r="D364" s="227" t="s">
        <v>444</v>
      </c>
      <c r="E364" s="227"/>
      <c r="F364" s="227"/>
      <c r="G364" s="227"/>
      <c r="H364" s="341" t="s">
        <v>264</v>
      </c>
      <c r="I364" s="342"/>
      <c r="J364" s="232" t="s">
        <v>445</v>
      </c>
      <c r="K364" s="232"/>
      <c r="L364" s="232"/>
      <c r="M364" s="232"/>
      <c r="N364" s="232"/>
      <c r="O364" s="232"/>
      <c r="P364" s="232"/>
      <c r="Q364" s="232"/>
      <c r="R364" s="228" t="str">
        <f t="shared" si="18"/>
        <v/>
      </c>
      <c r="S364" s="229"/>
      <c r="T364" s="230"/>
      <c r="U364" s="220"/>
      <c r="V364" s="221"/>
      <c r="W364" s="221"/>
      <c r="X364" s="222"/>
      <c r="Y364" s="217"/>
      <c r="Z364" s="217"/>
      <c r="AA364" s="217"/>
      <c r="AB364" s="217"/>
      <c r="AC364" s="217"/>
      <c r="AD364" s="217"/>
      <c r="AG364" s="140">
        <f t="shared" si="31"/>
        <v>0</v>
      </c>
      <c r="AH364" s="140">
        <f>IF($AG$318=430,0,IF(OR(AND(R364="NA",AG364=3),AND(R364&lt;&gt;"NA",AG364=0)),0,1))</f>
        <v>0</v>
      </c>
      <c r="AI364" s="150"/>
      <c r="AJ364" s="150" t="str">
        <f t="shared" si="19"/>
        <v/>
      </c>
      <c r="AK364" s="150">
        <f t="shared" si="33"/>
        <v>0</v>
      </c>
      <c r="AL364" s="140">
        <f t="shared" si="34"/>
        <v>0</v>
      </c>
      <c r="AM364" s="150">
        <f t="shared" si="20"/>
        <v>0</v>
      </c>
      <c r="AN364" s="163">
        <f t="shared" si="21"/>
        <v>0</v>
      </c>
      <c r="AP364" s="140" t="str">
        <f t="shared" si="22"/>
        <v/>
      </c>
      <c r="AQ364" s="140">
        <f t="shared" si="23"/>
        <v>0</v>
      </c>
      <c r="AR364" s="140">
        <f t="shared" si="24"/>
        <v>0</v>
      </c>
      <c r="AT364" s="140" t="str">
        <f t="shared" si="25"/>
        <v/>
      </c>
      <c r="AU364" s="140">
        <f t="shared" si="26"/>
        <v>0</v>
      </c>
      <c r="AV364" s="140">
        <f t="shared" si="27"/>
        <v>0</v>
      </c>
      <c r="AX364" s="140" t="str">
        <f t="shared" si="28"/>
        <v/>
      </c>
      <c r="AY364" s="140">
        <f t="shared" si="29"/>
        <v>0</v>
      </c>
      <c r="AZ364" s="140">
        <f t="shared" si="30"/>
        <v>0</v>
      </c>
    </row>
    <row r="365" spans="1:52" ht="15" customHeight="1" x14ac:dyDescent="0.2">
      <c r="P365" s="88"/>
      <c r="Q365" s="55" t="s">
        <v>55</v>
      </c>
      <c r="R365" s="227">
        <f>IF(AND(SUM(R322:T364)=0,COUNTIF(R322:T364,"NS")&gt;0),"NS",SUM(R322:T364))</f>
        <v>0</v>
      </c>
      <c r="S365" s="227"/>
      <c r="T365" s="227"/>
      <c r="U365" s="227">
        <f>IF(AND(SUM(U322:X364)=0,COUNTIF(U322:X364,"NS")&gt;0),"NS",SUM(U322:X364))</f>
        <v>0</v>
      </c>
      <c r="V365" s="227"/>
      <c r="W365" s="227"/>
      <c r="X365" s="227"/>
      <c r="Y365" s="227">
        <f>IF(AND(SUM(Y322:AA364)=0,COUNTIF(Y322:AA364,"NS")&gt;0),"NS",SUM(Y322:AA364))</f>
        <v>0</v>
      </c>
      <c r="Z365" s="227"/>
      <c r="AA365" s="227"/>
      <c r="AB365" s="227">
        <f>IF(AND(SUM(AB322:AD364)=0,COUNTIF(AB322:AD364,"NS")&gt;0),"NS",SUM(AB322:AD364))</f>
        <v>0</v>
      </c>
      <c r="AC365" s="227"/>
      <c r="AD365" s="227"/>
      <c r="AH365" s="145">
        <f>+SUM(AH322:AH364)</f>
        <v>0</v>
      </c>
      <c r="AI365" s="150"/>
      <c r="AJ365" s="150"/>
      <c r="AK365" s="150"/>
      <c r="AN365" s="145">
        <f>+SUM(AN322:AN364)</f>
        <v>0</v>
      </c>
      <c r="AR365" s="141">
        <f>+SUM(AR322:AR364)</f>
        <v>0</v>
      </c>
      <c r="AS365" s="141"/>
      <c r="AT365" s="141"/>
      <c r="AU365" s="141"/>
      <c r="AV365" s="141">
        <f>+SUM(AV322:AV364)</f>
        <v>0</v>
      </c>
      <c r="AW365" s="141"/>
      <c r="AX365" s="141"/>
      <c r="AY365" s="141"/>
      <c r="AZ365" s="140">
        <f>IF($AG$318=430,0,IF(OR(AND(AX365&gt;=AY365,AX365&lt;&gt;"NS"),AND(AX365="NS",AY365="NS"),AND(AX365&gt;0,AY365="NS"),AND(AX365="NA",AY365="NA"),AND(AX365="NS",AY365=0)),0,1))</f>
        <v>0</v>
      </c>
    </row>
    <row r="366" spans="1:52" ht="14.25" customHeight="1" x14ac:dyDescent="0.25">
      <c r="A366" s="211" t="str">
        <f>IF(AN365=0,"","Error: Verificar la suma de las cantidades del apartado Autoridades que los atendió con respecto al total por fila.")</f>
        <v/>
      </c>
      <c r="B366" s="211"/>
      <c r="C366" s="211"/>
      <c r="D366" s="211"/>
      <c r="E366" s="211"/>
      <c r="F366" s="211"/>
      <c r="G366" s="211"/>
      <c r="H366" s="211"/>
      <c r="I366" s="211"/>
      <c r="J366" s="211"/>
      <c r="K366" s="211"/>
      <c r="L366" s="211"/>
      <c r="M366" s="211"/>
      <c r="N366" s="211"/>
      <c r="O366" s="211"/>
      <c r="P366" s="211"/>
      <c r="Q366" s="211"/>
      <c r="R366" s="211"/>
      <c r="S366" s="211"/>
      <c r="T366" s="211"/>
      <c r="U366" s="211"/>
      <c r="V366" s="211"/>
      <c r="W366" s="211"/>
      <c r="X366" s="211"/>
      <c r="Y366" s="211"/>
      <c r="Z366" s="211"/>
      <c r="AA366" s="211"/>
      <c r="AB366" s="211"/>
      <c r="AC366" s="211"/>
      <c r="AD366" s="211"/>
      <c r="AE366" s="211"/>
      <c r="AH366" s="150"/>
      <c r="AI366" s="150"/>
      <c r="AJ366" s="150"/>
      <c r="AK366" s="150"/>
      <c r="AZ366" s="145">
        <f>+AZ365+AV365+AR365</f>
        <v>0</v>
      </c>
    </row>
    <row r="367" spans="1:52" ht="14.25" customHeight="1" x14ac:dyDescent="0.25">
      <c r="A367" s="216" t="str">
        <f>IF(OR(AG318=430,AG318=301),"","Error: Debe completar toda la información requerida.")</f>
        <v/>
      </c>
      <c r="B367" s="216"/>
      <c r="C367" s="216"/>
      <c r="D367" s="216"/>
      <c r="E367" s="216"/>
      <c r="F367" s="216"/>
      <c r="G367" s="216"/>
      <c r="H367" s="216"/>
      <c r="I367" s="216"/>
      <c r="J367" s="216"/>
      <c r="K367" s="216"/>
      <c r="L367" s="216"/>
      <c r="M367" s="216"/>
      <c r="N367" s="216"/>
      <c r="O367" s="216"/>
      <c r="P367" s="213" t="str">
        <f>IF(AH365=0,"","Error: Verificar el total por fila de acuerdo a la instrucción del NA.")</f>
        <v/>
      </c>
      <c r="Q367" s="213"/>
      <c r="R367" s="213"/>
      <c r="S367" s="213"/>
      <c r="T367" s="213"/>
      <c r="U367" s="213"/>
      <c r="V367" s="213"/>
      <c r="W367" s="213"/>
      <c r="X367" s="213"/>
      <c r="Y367" s="213"/>
      <c r="Z367" s="213"/>
      <c r="AA367" s="213"/>
      <c r="AB367" s="213"/>
      <c r="AC367" s="213"/>
      <c r="AD367" s="213"/>
      <c r="AE367" s="213"/>
      <c r="AF367" s="154"/>
      <c r="AG367" s="155"/>
      <c r="AH367" s="155"/>
      <c r="AI367" s="155"/>
      <c r="AJ367" s="155"/>
      <c r="AK367" s="155"/>
      <c r="AL367" s="155"/>
      <c r="AM367" s="155"/>
      <c r="AN367" s="155"/>
      <c r="AO367" s="155"/>
      <c r="AP367" s="155"/>
      <c r="AQ367" s="155"/>
      <c r="AR367" s="155"/>
      <c r="AS367" s="155"/>
      <c r="AT367" s="155"/>
      <c r="AU367" s="155"/>
    </row>
    <row r="368" spans="1:52" ht="14.25" x14ac:dyDescent="0.2">
      <c r="B368" s="211" t="str">
        <f>IF(AZ366=0,"","Error: La cantidad de cada autoridad no puede ser mayor al total por fila.")</f>
        <v/>
      </c>
      <c r="C368" s="211"/>
      <c r="D368" s="211"/>
      <c r="E368" s="211"/>
      <c r="F368" s="211"/>
      <c r="G368" s="211"/>
      <c r="H368" s="211"/>
      <c r="I368" s="211"/>
      <c r="J368" s="211"/>
      <c r="K368" s="211"/>
      <c r="L368" s="211"/>
      <c r="M368" s="211"/>
      <c r="N368" s="211"/>
      <c r="O368" s="211"/>
      <c r="P368" s="211"/>
      <c r="Q368" s="211"/>
      <c r="R368" s="211"/>
      <c r="S368" s="211"/>
      <c r="T368" s="211"/>
      <c r="U368" s="211"/>
      <c r="V368" s="211"/>
      <c r="W368" s="211"/>
      <c r="X368" s="211"/>
      <c r="Y368" s="211"/>
      <c r="Z368" s="211"/>
      <c r="AA368" s="211"/>
      <c r="AB368" s="211"/>
      <c r="AC368" s="211"/>
      <c r="AD368" s="211"/>
    </row>
    <row r="369" spans="1:61" ht="36" customHeight="1" x14ac:dyDescent="0.2">
      <c r="A369" s="77" t="s">
        <v>346</v>
      </c>
      <c r="B369" s="343" t="s">
        <v>482</v>
      </c>
      <c r="C369" s="271"/>
      <c r="D369" s="271"/>
      <c r="E369" s="271"/>
      <c r="F369" s="271"/>
      <c r="G369" s="271"/>
      <c r="H369" s="271"/>
      <c r="I369" s="271"/>
      <c r="J369" s="271"/>
      <c r="K369" s="271"/>
      <c r="L369" s="271"/>
      <c r="M369" s="271"/>
      <c r="N369" s="271"/>
      <c r="O369" s="271"/>
      <c r="P369" s="271"/>
      <c r="Q369" s="271"/>
      <c r="R369" s="271"/>
      <c r="S369" s="271"/>
      <c r="T369" s="271"/>
      <c r="U369" s="271"/>
      <c r="V369" s="271"/>
      <c r="W369" s="271"/>
      <c r="X369" s="271"/>
      <c r="Y369" s="271"/>
      <c r="Z369" s="271"/>
      <c r="AA369" s="271"/>
      <c r="AB369" s="271"/>
      <c r="AC369" s="271"/>
      <c r="AD369" s="271"/>
    </row>
    <row r="370" spans="1:61" ht="24" customHeight="1" x14ac:dyDescent="0.2">
      <c r="A370" s="77"/>
      <c r="B370" s="108"/>
      <c r="C370" s="226" t="s">
        <v>455</v>
      </c>
      <c r="D370" s="226"/>
      <c r="E370" s="226"/>
      <c r="F370" s="226"/>
      <c r="G370" s="226"/>
      <c r="H370" s="226"/>
      <c r="I370" s="226"/>
      <c r="J370" s="226"/>
      <c r="K370" s="226"/>
      <c r="L370" s="226"/>
      <c r="M370" s="226"/>
      <c r="N370" s="226"/>
      <c r="O370" s="226"/>
      <c r="P370" s="226"/>
      <c r="Q370" s="226"/>
      <c r="R370" s="226"/>
      <c r="S370" s="226"/>
      <c r="T370" s="226"/>
      <c r="U370" s="226"/>
      <c r="V370" s="226"/>
      <c r="W370" s="226"/>
      <c r="X370" s="226"/>
      <c r="Y370" s="226"/>
      <c r="Z370" s="226"/>
      <c r="AA370" s="226"/>
      <c r="AB370" s="226"/>
      <c r="AC370" s="226"/>
      <c r="AD370" s="226"/>
    </row>
    <row r="371" spans="1:61" ht="36" customHeight="1" x14ac:dyDescent="0.2">
      <c r="A371" s="77"/>
      <c r="B371" s="108"/>
      <c r="C371" s="226" t="s">
        <v>456</v>
      </c>
      <c r="D371" s="226"/>
      <c r="E371" s="226"/>
      <c r="F371" s="226"/>
      <c r="G371" s="226"/>
      <c r="H371" s="226"/>
      <c r="I371" s="226"/>
      <c r="J371" s="226"/>
      <c r="K371" s="226"/>
      <c r="L371" s="226"/>
      <c r="M371" s="226"/>
      <c r="N371" s="226"/>
      <c r="O371" s="226"/>
      <c r="P371" s="226"/>
      <c r="Q371" s="226"/>
      <c r="R371" s="226"/>
      <c r="S371" s="226"/>
      <c r="T371" s="226"/>
      <c r="U371" s="226"/>
      <c r="V371" s="226"/>
      <c r="W371" s="226"/>
      <c r="X371" s="226"/>
      <c r="Y371" s="226"/>
      <c r="Z371" s="226"/>
      <c r="AA371" s="226"/>
      <c r="AB371" s="226"/>
      <c r="AC371" s="226"/>
      <c r="AD371" s="226"/>
    </row>
    <row r="372" spans="1:61" ht="36" customHeight="1" x14ac:dyDescent="0.2">
      <c r="A372" s="77"/>
      <c r="B372" s="108"/>
      <c r="C372" s="226" t="s">
        <v>458</v>
      </c>
      <c r="D372" s="226"/>
      <c r="E372" s="226"/>
      <c r="F372" s="226"/>
      <c r="G372" s="226"/>
      <c r="H372" s="226"/>
      <c r="I372" s="226"/>
      <c r="J372" s="226"/>
      <c r="K372" s="226"/>
      <c r="L372" s="226"/>
      <c r="M372" s="226"/>
      <c r="N372" s="226"/>
      <c r="O372" s="226"/>
      <c r="P372" s="226"/>
      <c r="Q372" s="226"/>
      <c r="R372" s="226"/>
      <c r="S372" s="226"/>
      <c r="T372" s="226"/>
      <c r="U372" s="226"/>
      <c r="V372" s="226"/>
      <c r="W372" s="226"/>
      <c r="X372" s="226"/>
      <c r="Y372" s="226"/>
      <c r="Z372" s="226"/>
      <c r="AA372" s="226"/>
      <c r="AB372" s="226"/>
      <c r="AC372" s="226"/>
      <c r="AD372" s="226"/>
    </row>
    <row r="373" spans="1:61" ht="24" customHeight="1" x14ac:dyDescent="0.2">
      <c r="A373" s="77"/>
      <c r="B373" s="108"/>
      <c r="C373" s="231" t="s">
        <v>459</v>
      </c>
      <c r="D373" s="231"/>
      <c r="E373" s="231"/>
      <c r="F373" s="231"/>
      <c r="G373" s="231"/>
      <c r="H373" s="231"/>
      <c r="I373" s="231"/>
      <c r="J373" s="231"/>
      <c r="K373" s="231"/>
      <c r="L373" s="231"/>
      <c r="M373" s="231"/>
      <c r="N373" s="231"/>
      <c r="O373" s="231"/>
      <c r="P373" s="231"/>
      <c r="Q373" s="231"/>
      <c r="R373" s="231"/>
      <c r="S373" s="231"/>
      <c r="T373" s="231"/>
      <c r="U373" s="231"/>
      <c r="V373" s="231"/>
      <c r="W373" s="231"/>
      <c r="X373" s="231"/>
      <c r="Y373" s="231"/>
      <c r="Z373" s="231"/>
      <c r="AA373" s="231"/>
      <c r="AB373" s="231"/>
      <c r="AC373" s="231"/>
      <c r="AD373" s="231"/>
    </row>
    <row r="374" spans="1:61" ht="24" customHeight="1" x14ac:dyDescent="0.2">
      <c r="A374" s="77"/>
      <c r="B374" s="108"/>
      <c r="C374" s="226" t="s">
        <v>457</v>
      </c>
      <c r="D374" s="226"/>
      <c r="E374" s="226"/>
      <c r="F374" s="226"/>
      <c r="G374" s="226"/>
      <c r="H374" s="226"/>
      <c r="I374" s="226"/>
      <c r="J374" s="226"/>
      <c r="K374" s="226"/>
      <c r="L374" s="226"/>
      <c r="M374" s="226"/>
      <c r="N374" s="226"/>
      <c r="O374" s="226"/>
      <c r="P374" s="226"/>
      <c r="Q374" s="226"/>
      <c r="R374" s="226"/>
      <c r="S374" s="226"/>
      <c r="T374" s="226"/>
      <c r="U374" s="226"/>
      <c r="V374" s="226"/>
      <c r="W374" s="226"/>
      <c r="X374" s="226"/>
      <c r="Y374" s="226"/>
      <c r="Z374" s="226"/>
      <c r="AA374" s="226"/>
      <c r="AB374" s="226"/>
      <c r="AC374" s="226"/>
      <c r="AD374" s="226"/>
    </row>
    <row r="375" spans="1:61" ht="24" customHeight="1" x14ac:dyDescent="0.2">
      <c r="C375" s="226" t="s">
        <v>451</v>
      </c>
      <c r="D375" s="226"/>
      <c r="E375" s="226"/>
      <c r="F375" s="226"/>
      <c r="G375" s="226"/>
      <c r="H375" s="226"/>
      <c r="I375" s="226"/>
      <c r="J375" s="226"/>
      <c r="K375" s="226"/>
      <c r="L375" s="226"/>
      <c r="M375" s="226"/>
      <c r="N375" s="226"/>
      <c r="O375" s="226"/>
      <c r="P375" s="226"/>
      <c r="Q375" s="226"/>
      <c r="R375" s="226"/>
      <c r="S375" s="226"/>
      <c r="T375" s="226"/>
      <c r="U375" s="226"/>
      <c r="V375" s="226"/>
      <c r="W375" s="226"/>
      <c r="X375" s="226"/>
      <c r="Y375" s="226"/>
      <c r="Z375" s="226"/>
      <c r="AA375" s="226"/>
      <c r="AB375" s="226"/>
      <c r="AC375" s="226"/>
      <c r="AD375" s="226"/>
      <c r="AG375" s="140" t="s">
        <v>554</v>
      </c>
    </row>
    <row r="376" spans="1:61" ht="24" customHeight="1" x14ac:dyDescent="0.2">
      <c r="C376" s="226" t="s">
        <v>452</v>
      </c>
      <c r="D376" s="226"/>
      <c r="E376" s="226"/>
      <c r="F376" s="226"/>
      <c r="G376" s="226"/>
      <c r="H376" s="226"/>
      <c r="I376" s="226"/>
      <c r="J376" s="226"/>
      <c r="K376" s="226"/>
      <c r="L376" s="226"/>
      <c r="M376" s="226"/>
      <c r="N376" s="226"/>
      <c r="O376" s="226"/>
      <c r="P376" s="226"/>
      <c r="Q376" s="226"/>
      <c r="R376" s="226"/>
      <c r="S376" s="226"/>
      <c r="T376" s="226"/>
      <c r="U376" s="226"/>
      <c r="V376" s="226"/>
      <c r="W376" s="226"/>
      <c r="X376" s="226"/>
      <c r="Y376" s="226"/>
      <c r="Z376" s="226"/>
      <c r="AA376" s="226"/>
      <c r="AB376" s="226"/>
      <c r="AC376" s="226"/>
      <c r="AD376" s="226"/>
      <c r="AG376" s="140">
        <f>+COUNTBLANK(P381:AD423)</f>
        <v>645</v>
      </c>
      <c r="AH376" s="140">
        <v>645</v>
      </c>
    </row>
    <row r="377" spans="1:61" ht="14.25" x14ac:dyDescent="0.2"/>
    <row r="378" spans="1:61" ht="36" customHeight="1" x14ac:dyDescent="0.2">
      <c r="C378" s="227" t="s">
        <v>172</v>
      </c>
      <c r="D378" s="227"/>
      <c r="E378" s="227"/>
      <c r="F378" s="227"/>
      <c r="G378" s="227" t="s">
        <v>173</v>
      </c>
      <c r="H378" s="227"/>
      <c r="I378" s="227" t="s">
        <v>174</v>
      </c>
      <c r="J378" s="227"/>
      <c r="K378" s="227"/>
      <c r="L378" s="227"/>
      <c r="M378" s="227"/>
      <c r="N378" s="227"/>
      <c r="O378" s="227"/>
      <c r="P378" s="297" t="s">
        <v>453</v>
      </c>
      <c r="Q378" s="297"/>
      <c r="R378" s="248" t="s">
        <v>454</v>
      </c>
      <c r="S378" s="249"/>
      <c r="T378" s="249"/>
      <c r="U378" s="249"/>
      <c r="V378" s="249"/>
      <c r="W378" s="249"/>
      <c r="X378" s="249"/>
      <c r="Y378" s="249"/>
      <c r="Z378" s="249"/>
      <c r="AA378" s="249"/>
      <c r="AB378" s="250"/>
      <c r="AC378" s="297" t="s">
        <v>271</v>
      </c>
      <c r="AD378" s="297"/>
      <c r="AL378" s="140">
        <f>IF(AL381="NA",1,0)</f>
        <v>0</v>
      </c>
      <c r="AM378" s="140">
        <f>AL381</f>
        <v>0</v>
      </c>
    </row>
    <row r="379" spans="1:61" ht="36" customHeight="1" x14ac:dyDescent="0.2">
      <c r="C379" s="227"/>
      <c r="D379" s="227"/>
      <c r="E379" s="227"/>
      <c r="F379" s="227"/>
      <c r="G379" s="227"/>
      <c r="H379" s="227"/>
      <c r="I379" s="227"/>
      <c r="J379" s="227"/>
      <c r="K379" s="227"/>
      <c r="L379" s="227"/>
      <c r="M379" s="227"/>
      <c r="N379" s="227"/>
      <c r="O379" s="227"/>
      <c r="P379" s="297"/>
      <c r="Q379" s="297"/>
      <c r="R379" s="227" t="s">
        <v>56</v>
      </c>
      <c r="S379" s="227"/>
      <c r="T379" s="227"/>
      <c r="U379" s="268" t="s">
        <v>270</v>
      </c>
      <c r="V379" s="270"/>
      <c r="W379" s="270"/>
      <c r="X379" s="270"/>
      <c r="Y379" s="270"/>
      <c r="Z379" s="270"/>
      <c r="AA379" s="270"/>
      <c r="AB379" s="269"/>
      <c r="AC379" s="297"/>
      <c r="AD379" s="297"/>
    </row>
    <row r="380" spans="1:61" ht="60.75" customHeight="1" x14ac:dyDescent="0.2">
      <c r="C380" s="227"/>
      <c r="D380" s="227"/>
      <c r="E380" s="227"/>
      <c r="F380" s="227"/>
      <c r="G380" s="227"/>
      <c r="H380" s="227"/>
      <c r="I380" s="227"/>
      <c r="J380" s="227"/>
      <c r="K380" s="227"/>
      <c r="L380" s="227"/>
      <c r="M380" s="227"/>
      <c r="N380" s="227"/>
      <c r="O380" s="227"/>
      <c r="P380" s="297"/>
      <c r="Q380" s="297"/>
      <c r="R380" s="227"/>
      <c r="S380" s="227"/>
      <c r="T380" s="227"/>
      <c r="U380" s="91" t="s">
        <v>28</v>
      </c>
      <c r="V380" s="91" t="s">
        <v>29</v>
      </c>
      <c r="W380" s="91" t="s">
        <v>30</v>
      </c>
      <c r="X380" s="91" t="s">
        <v>31</v>
      </c>
      <c r="Y380" s="91" t="s">
        <v>32</v>
      </c>
      <c r="Z380" s="91" t="s">
        <v>33</v>
      </c>
      <c r="AA380" s="91" t="s">
        <v>34</v>
      </c>
      <c r="AB380" s="91" t="s">
        <v>36</v>
      </c>
      <c r="AC380" s="297"/>
      <c r="AD380" s="297"/>
      <c r="AG380" s="140" t="s">
        <v>608</v>
      </c>
      <c r="AH380" s="140" t="s">
        <v>554</v>
      </c>
      <c r="AI380" s="140" t="s">
        <v>607</v>
      </c>
      <c r="AJ380" s="140" t="s">
        <v>559</v>
      </c>
      <c r="AL380" s="140" t="s">
        <v>605</v>
      </c>
      <c r="AM380" s="140" t="s">
        <v>556</v>
      </c>
      <c r="AN380" s="140" t="s">
        <v>557</v>
      </c>
      <c r="AO380" s="140" t="s">
        <v>607</v>
      </c>
      <c r="AP380" s="140" t="s">
        <v>559</v>
      </c>
      <c r="AR380" s="140">
        <v>1</v>
      </c>
      <c r="AS380" s="140">
        <v>2</v>
      </c>
      <c r="AT380" s="140">
        <v>3</v>
      </c>
      <c r="AU380" s="140">
        <v>4</v>
      </c>
      <c r="AV380" s="140">
        <v>5</v>
      </c>
      <c r="AW380" s="140">
        <v>6</v>
      </c>
      <c r="AX380" s="140">
        <v>7</v>
      </c>
      <c r="AY380" s="140">
        <v>9</v>
      </c>
      <c r="AZ380" s="150"/>
      <c r="BA380" s="150" t="s">
        <v>560</v>
      </c>
      <c r="BB380" s="140" t="s">
        <v>619</v>
      </c>
      <c r="BC380" s="140" t="s">
        <v>559</v>
      </c>
      <c r="BD380" s="150"/>
      <c r="BE380" s="150" t="s">
        <v>613</v>
      </c>
      <c r="BF380" s="150"/>
      <c r="BG380" s="150"/>
      <c r="BH380" s="150"/>
      <c r="BI380" s="150"/>
    </row>
    <row r="381" spans="1:61" ht="15" customHeight="1" x14ac:dyDescent="0.25">
      <c r="C381" s="254" t="s">
        <v>28</v>
      </c>
      <c r="D381" s="297" t="s">
        <v>460</v>
      </c>
      <c r="E381" s="297"/>
      <c r="F381" s="297"/>
      <c r="G381" s="298" t="s">
        <v>269</v>
      </c>
      <c r="H381" s="298"/>
      <c r="I381" s="232" t="s">
        <v>189</v>
      </c>
      <c r="J381" s="232"/>
      <c r="K381" s="232"/>
      <c r="L381" s="232"/>
      <c r="M381" s="232"/>
      <c r="N381" s="232"/>
      <c r="O381" s="232"/>
      <c r="P381" s="217"/>
      <c r="Q381" s="217"/>
      <c r="R381" s="344"/>
      <c r="S381" s="344"/>
      <c r="T381" s="344"/>
      <c r="U381" s="169"/>
      <c r="V381" s="169"/>
      <c r="W381" s="169"/>
      <c r="X381" s="169"/>
      <c r="Y381" s="169"/>
      <c r="Z381" s="169"/>
      <c r="AA381" s="169"/>
      <c r="AB381" s="169"/>
      <c r="AC381" s="217"/>
      <c r="AD381" s="217"/>
      <c r="AG381" s="140">
        <v>1</v>
      </c>
      <c r="AH381" s="140">
        <f>+COUNTBLANK(R381:AB381)</f>
        <v>11</v>
      </c>
      <c r="AI381" s="140">
        <f>+COUNTIF(R381:AD381,"NA")</f>
        <v>0</v>
      </c>
      <c r="AJ381" s="140">
        <f>IF($AG$376=645,0,IF(OR(AND(P381="NA",AI381=10,AC381="NA"),AND(OR(P381=2,P381=9),AH381=11,AC381&lt;&gt;""),AND(P381=1,AH381=2,AC381&lt;&gt;"")),0,1))</f>
        <v>0</v>
      </c>
      <c r="AL381">
        <f>R381</f>
        <v>0</v>
      </c>
      <c r="AM381" s="140">
        <f>COUNTIF(U381:AB381,"ns")</f>
        <v>0</v>
      </c>
      <c r="AN381" s="140">
        <f>SUM(U381:AB381)</f>
        <v>0</v>
      </c>
      <c r="AO381" s="140">
        <f>COUNTIF(U381:AB381,"na")</f>
        <v>0</v>
      </c>
      <c r="AP381" s="163">
        <f>IF($AG$376=645,0,IF(OR(AND(AL381="NA",AM381=0,AN381=0,AO381=8),AND(AL381="NS",AM381&gt;0,AN381=0,AO381=0),AND(AL381&lt;=AN381,AO381=0),AND(AL381&gt;0,AM381&gt;1,AN381=0,AO381=0),AND(AL381&gt;AN381,AM381&gt;1,AO381=0)),0,1))</f>
        <v>0</v>
      </c>
      <c r="AR381" s="140">
        <f>IF($AG$376=645,0,IF(OR(AND(R381&gt;=U381,R381&lt;&gt;"NS"),AND(R381="NS",U381="NS"),AND(R381&gt;0,U381="NS"),AND(R381="NA",U381="NA"),AND(R381="NS",U381=0)),0,1))</f>
        <v>0</v>
      </c>
      <c r="AS381" s="140">
        <f t="shared" ref="AS381" si="36">IF($AG$376=645,0,IF(OR(AND(R381&gt;=V381,R381&lt;&gt;"NS"),AND(R381="NS",V381="NS"),AND(R381&gt;0,V381="NS"),AND(R381="NA",V381="NA"),AND(R381="NS",V381=0)),0,1))</f>
        <v>0</v>
      </c>
      <c r="AT381" s="140">
        <f t="shared" ref="AT381" si="37">IF($AG$376=645,0,IF(OR(AND(R381&gt;=W381,R381&lt;&gt;"NS"),AND(R381="NS",W381="NS"),AND(R381&gt;0,W381="NS"),AND(R381="NA",W381="NA"),AND(R381="NS",W381=0)),0,1))</f>
        <v>0</v>
      </c>
      <c r="AU381" s="140">
        <f t="shared" ref="AU381" si="38">IF($AG$376=645,0,IF(OR(AND(R381&gt;=X381,R381&lt;&gt;"NS"),AND(R381="NS",X381="NS"),AND(R381&gt;0,X381="NS"),AND(R381="NA",X381="NA"),AND(R381="NS",X381=0)),0,1))</f>
        <v>0</v>
      </c>
      <c r="AV381" s="140">
        <f t="shared" ref="AV381" si="39">IF($AG$376=645,0,IF(OR(AND(R381&gt;=Y381,R381&lt;&gt;"NS"),AND(R381="NS",Y381="NS"),AND(R381&gt;0,Y381="NS"),AND(R381="NA",Y381="NA"),AND(R381="NS",Y381=0)),0,1))</f>
        <v>0</v>
      </c>
      <c r="AW381" s="140">
        <f t="shared" ref="AW381" si="40">IF($AG$376=645,0,IF(OR(AND(R381&gt;=Z381,R381&lt;&gt;"NS"),AND(R381="NS",Z381="NS"),AND(R381&gt;0,Z381="NS"),AND(R381="NA",Z381="NA"),AND(R381="NS",Z381=0)),0,1))</f>
        <v>0</v>
      </c>
      <c r="AX381" s="140">
        <f t="shared" ref="AX381" si="41">IF($AG$376=645,0,IF(OR(AND(R381&gt;=AA381,R381&lt;&gt;"NS"),AND(R381="NS",AA381="NS"),AND(R381&gt;0,AA381="NS"),AND(R381="NA",AA381="NA"),AND(R381="NS",AA381=0)),0,1))</f>
        <v>0</v>
      </c>
      <c r="AY381" s="140">
        <f t="shared" ref="AY381" si="42">IF($AG$376=645,0,IF(OR(AND(R381&gt;=AB381,R381&lt;&gt;"NS"),AND(R381="NS",AB381="NS"),AND(R381&gt;0,AB381="NS"),AND(R381="NA",AB381="NA"),AND(R381="NS",AB381=0)),0,1))</f>
        <v>0</v>
      </c>
      <c r="AZ381" s="150"/>
      <c r="BA381" s="150">
        <f>AA266</f>
        <v>0</v>
      </c>
      <c r="BB381" s="140">
        <f>R381</f>
        <v>0</v>
      </c>
      <c r="BC381" s="164">
        <f>IF(OR($AG$376=645,AND(BA381=0,BB381="NA"),AND(BA381="NS",BB381="NS"),AND(AND(BA381&lt;&gt;0,BA381&lt;&gt;"NS"),BA381&gt;=BB381,BB381&lt;&gt;"NA",BB381&lt;&gt;0),OR(P381=2,P381=9,P381="NA"),AND(BA381&gt;0,BB381="NS")),0,1)</f>
        <v>0</v>
      </c>
      <c r="BD381" s="150"/>
      <c r="BE381" s="150">
        <f>+IF($AG$376=645,0,IF(OR(AND(AC381="ns"),AND(AC381&gt;=1,AC381&lt;&gt;"NA"),AND(P381="NA",AC381="na")),0,1))</f>
        <v>0</v>
      </c>
      <c r="BF381" s="150"/>
      <c r="BG381" s="150"/>
      <c r="BH381" s="150"/>
      <c r="BI381" s="150"/>
    </row>
    <row r="382" spans="1:61" ht="15" customHeight="1" x14ac:dyDescent="0.25">
      <c r="C382" s="254"/>
      <c r="D382" s="297"/>
      <c r="E382" s="297"/>
      <c r="F382" s="297"/>
      <c r="G382" s="298" t="s">
        <v>176</v>
      </c>
      <c r="H382" s="298"/>
      <c r="I382" s="232" t="s">
        <v>190</v>
      </c>
      <c r="J382" s="232"/>
      <c r="K382" s="232"/>
      <c r="L382" s="232"/>
      <c r="M382" s="232"/>
      <c r="N382" s="232"/>
      <c r="O382" s="232"/>
      <c r="P382" s="217"/>
      <c r="Q382" s="217"/>
      <c r="R382" s="344"/>
      <c r="S382" s="344"/>
      <c r="T382" s="344"/>
      <c r="U382" s="174"/>
      <c r="V382" s="174"/>
      <c r="W382" s="174"/>
      <c r="X382" s="174"/>
      <c r="Y382" s="174"/>
      <c r="Z382" s="174"/>
      <c r="AA382" s="174"/>
      <c r="AB382" s="174"/>
      <c r="AC382" s="217"/>
      <c r="AD382" s="217"/>
      <c r="AG382" s="140">
        <v>2</v>
      </c>
      <c r="AH382" s="140">
        <f t="shared" ref="AH382:AH423" si="43">+COUNTBLANK(R382:AB382)</f>
        <v>11</v>
      </c>
      <c r="AI382" s="140">
        <f>+COUNTIF(R382:AD382,"NA")</f>
        <v>0</v>
      </c>
      <c r="AJ382" s="140">
        <f t="shared" ref="AJ382:AJ423" si="44">IF($AG$376=645,0,IF(OR(AND(P382="NA",AI382=10,AC382="NA"),AND(OR(P382=2,P382=9),AH382=11,AC382&lt;&gt;""),AND(P382=1,AH382=2,AC382&lt;&gt;"")),0,1))</f>
        <v>0</v>
      </c>
      <c r="AL382">
        <f t="shared" ref="AL382:AL423" si="45">R382</f>
        <v>0</v>
      </c>
      <c r="AM382" s="140">
        <f t="shared" ref="AM382:AM423" si="46">COUNTIF(U382:AB382,"ns")</f>
        <v>0</v>
      </c>
      <c r="AN382" s="140">
        <f t="shared" ref="AN382:AN423" si="47">SUM(U382:AB382)</f>
        <v>0</v>
      </c>
      <c r="AO382" s="140">
        <f t="shared" ref="AO382:AO423" si="48">COUNTIF(U382:AB382,"na")</f>
        <v>0</v>
      </c>
      <c r="AP382" s="163">
        <f>IF($AG$376=645,0,IF(OR(AND(AL382="NS",AM382&gt;0,AN382=0,AO382=0),AND(AL382&lt;=AN382,AO382=0),AND(AL382&gt;0,AM382&gt;1,AN382=0,AO382=0),AND(AL382="NA",AM382=0,AN382=0,AO382=8),AND(AL382&gt;AN382,AM382&gt;1,AO382=0)),0,1))</f>
        <v>0</v>
      </c>
      <c r="AR382" s="140">
        <f t="shared" ref="AR382:AR423" si="49">IF($AG$376=645,0,IF(OR(AND(R382&gt;=U382,R382&lt;&gt;"NS"),AND(R382="NS",U382="NS"),AND(R382&gt;0,U382="NS"),AND(R382="NA",U382="NA"),AND(R382="NS",U382=0)),0,1))</f>
        <v>0</v>
      </c>
      <c r="AS382" s="140">
        <f t="shared" ref="AS382:AS423" si="50">IF($AG$376=645,0,IF(OR(AND(R382&gt;=V382,R382&lt;&gt;"NS"),AND(R382="NS",V382="NS"),AND(R382&gt;0,V382="NS"),AND(R382="NA",V382="NA"),AND(R382="NS",V382=0)),0,1))</f>
        <v>0</v>
      </c>
      <c r="AT382" s="140">
        <f t="shared" ref="AT382:AT423" si="51">IF($AG$376=645,0,IF(OR(AND(R382&gt;=W382,R382&lt;&gt;"NS"),AND(R382="NS",W382="NS"),AND(R382&gt;0,W382="NS"),AND(R382="NA",W382="NA"),AND(R382="NS",W382=0)),0,1))</f>
        <v>0</v>
      </c>
      <c r="AU382" s="140">
        <f t="shared" ref="AU382:AU423" si="52">IF($AG$376=645,0,IF(OR(AND(R382&gt;=X382,R382&lt;&gt;"NS"),AND(R382="NS",X382="NS"),AND(R382&gt;0,X382="NS"),AND(R382="NA",X382="NA"),AND(R382="NS",X382=0)),0,1))</f>
        <v>0</v>
      </c>
      <c r="AV382" s="140">
        <f t="shared" ref="AV382:AV423" si="53">IF($AG$376=645,0,IF(OR(AND(R382&gt;=Y382,R382&lt;&gt;"NS"),AND(R382="NS",Y382="NS"),AND(R382&gt;0,Y382="NS"),AND(R382="NA",Y382="NA"),AND(R382="NS",Y382=0)),0,1))</f>
        <v>0</v>
      </c>
      <c r="AW382" s="140">
        <f t="shared" ref="AW382:AW423" si="54">IF($AG$376=645,0,IF(OR(AND(R382&gt;=Z382,R382&lt;&gt;"NS"),AND(R382="NS",Z382="NS"),AND(R382&gt;0,Z382="NS"),AND(R382="NA",Z382="NA"),AND(R382="NS",Z382=0)),0,1))</f>
        <v>0</v>
      </c>
      <c r="AX382" s="140">
        <f t="shared" ref="AX382:AX423" si="55">IF($AG$376=645,0,IF(OR(AND(R382&gt;=AA382,R382&lt;&gt;"NS"),AND(R382="NS",AA382="NS"),AND(R382&gt;0,AA382="NS"),AND(R382="NA",AA382="NA"),AND(R382="NS",AA382=0)),0,1))</f>
        <v>0</v>
      </c>
      <c r="AY382" s="140">
        <f t="shared" ref="AY382:AY423" si="56">IF($AG$376=645,0,IF(OR(AND(R382&gt;=AB382,R382&lt;&gt;"NS"),AND(R382="NS",AB382="NS"),AND(R382&gt;0,AB382="NS"),AND(R382="NA",AB382="NA"),AND(R382="NS",AB382=0)),0,1))</f>
        <v>0</v>
      </c>
      <c r="AZ382" s="150"/>
      <c r="BA382" s="150">
        <f t="shared" ref="BA382:BA423" si="57">AA267</f>
        <v>0</v>
      </c>
      <c r="BB382" s="140">
        <f t="shared" ref="BB382:BB423" si="58">R382</f>
        <v>0</v>
      </c>
      <c r="BC382" s="164">
        <f t="shared" ref="BC382:BC423" si="59">IF(OR($AG$376=645,AND(BA382=0,BB382="NA"),AND(BA382="NS",BB382="NS"),AND(AND(BA382&lt;&gt;0,BA382&lt;&gt;"NS"),BA382&gt;=BB382,BB382&lt;&gt;"NA",BB382&lt;&gt;0),OR(P382=2,P382=9,P382="NA"),AND(BA382&gt;0,BB382="NS")),0,1)</f>
        <v>0</v>
      </c>
      <c r="BD382" s="150"/>
      <c r="BE382" s="150">
        <f t="shared" ref="BE382:BE423" si="60">+IF($AG$376=645,0,IF(OR(AND(AC382="ns"),AND(AC382&gt;=1,AC382&lt;&gt;"NA"),AND(P382="NA",AC382="na")),0,1))</f>
        <v>0</v>
      </c>
      <c r="BF382" s="150"/>
      <c r="BG382" s="150"/>
      <c r="BH382" s="150"/>
      <c r="BI382" s="150"/>
    </row>
    <row r="383" spans="1:61" ht="15" customHeight="1" x14ac:dyDescent="0.25">
      <c r="C383" s="254"/>
      <c r="D383" s="297"/>
      <c r="E383" s="297"/>
      <c r="F383" s="297"/>
      <c r="G383" s="298" t="s">
        <v>177</v>
      </c>
      <c r="H383" s="298"/>
      <c r="I383" s="232" t="s">
        <v>191</v>
      </c>
      <c r="J383" s="232"/>
      <c r="K383" s="232"/>
      <c r="L383" s="232"/>
      <c r="M383" s="232"/>
      <c r="N383" s="232"/>
      <c r="O383" s="232"/>
      <c r="P383" s="217"/>
      <c r="Q383" s="217"/>
      <c r="R383" s="344"/>
      <c r="S383" s="344"/>
      <c r="T383" s="344"/>
      <c r="U383" s="174"/>
      <c r="V383" s="174"/>
      <c r="W383" s="174"/>
      <c r="X383" s="174"/>
      <c r="Y383" s="174"/>
      <c r="Z383" s="174"/>
      <c r="AA383" s="174"/>
      <c r="AB383" s="174"/>
      <c r="AC383" s="217"/>
      <c r="AD383" s="217"/>
      <c r="AG383" s="140">
        <v>9</v>
      </c>
      <c r="AH383" s="140">
        <f t="shared" si="43"/>
        <v>11</v>
      </c>
      <c r="AI383" s="140">
        <f t="shared" ref="AI383:AI422" si="61">+COUNTIF(R383:AD383,"NA")</f>
        <v>0</v>
      </c>
      <c r="AJ383" s="140">
        <f t="shared" si="44"/>
        <v>0</v>
      </c>
      <c r="AL383">
        <f t="shared" si="45"/>
        <v>0</v>
      </c>
      <c r="AM383" s="140">
        <f t="shared" si="46"/>
        <v>0</v>
      </c>
      <c r="AN383" s="140">
        <f t="shared" si="47"/>
        <v>0</v>
      </c>
      <c r="AO383" s="140">
        <f t="shared" si="48"/>
        <v>0</v>
      </c>
      <c r="AP383" s="163">
        <f t="shared" ref="AP383:AP423" si="62">IF($AG$376=645,0,IF(OR(AND(AL383="NS",AM383&gt;0,AN383=0,AO383=0),AND(AL383&lt;=AN383,AO383=0),AND(AL383&gt;0,AM383&gt;1,AN383=0,AO383=0),AND(AL383="NA",AM383=0,AN383=0,AO383=8),AND(AL383&gt;AN383,AM383&gt;1,AO383=0)),0,1))</f>
        <v>0</v>
      </c>
      <c r="AR383" s="140">
        <f t="shared" si="49"/>
        <v>0</v>
      </c>
      <c r="AS383" s="140">
        <f t="shared" si="50"/>
        <v>0</v>
      </c>
      <c r="AT383" s="140">
        <f t="shared" si="51"/>
        <v>0</v>
      </c>
      <c r="AU383" s="140">
        <f t="shared" si="52"/>
        <v>0</v>
      </c>
      <c r="AV383" s="140">
        <f t="shared" si="53"/>
        <v>0</v>
      </c>
      <c r="AW383" s="140">
        <f t="shared" si="54"/>
        <v>0</v>
      </c>
      <c r="AX383" s="140">
        <f t="shared" si="55"/>
        <v>0</v>
      </c>
      <c r="AY383" s="140">
        <f t="shared" si="56"/>
        <v>0</v>
      </c>
      <c r="AZ383" s="150"/>
      <c r="BA383" s="150">
        <f t="shared" si="57"/>
        <v>0</v>
      </c>
      <c r="BB383" s="140">
        <f t="shared" si="58"/>
        <v>0</v>
      </c>
      <c r="BC383" s="164">
        <f>IF(OR($AG$376=645,AND(BA383=0,BB383="NA"),AND(BA383="NS",BB383="NS"),AND(AND(BA383&lt;&gt;0,BA383&lt;&gt;"NS"),BA383&gt;=BB383,BB383&lt;&gt;"NA",BB383&lt;&gt;0),OR(P383=2,P383=9,P383="NA"),AND(BA383&gt;0,BB383="NS")),0,1)</f>
        <v>0</v>
      </c>
      <c r="BD383" s="150"/>
      <c r="BE383" s="150">
        <f t="shared" si="60"/>
        <v>0</v>
      </c>
      <c r="BF383" s="150"/>
      <c r="BG383" s="150"/>
      <c r="BH383" s="150"/>
      <c r="BI383" s="150"/>
    </row>
    <row r="384" spans="1:61" ht="15" customHeight="1" x14ac:dyDescent="0.25">
      <c r="C384" s="254" t="s">
        <v>29</v>
      </c>
      <c r="D384" s="297" t="s">
        <v>203</v>
      </c>
      <c r="E384" s="297"/>
      <c r="F384" s="297"/>
      <c r="G384" s="298" t="s">
        <v>178</v>
      </c>
      <c r="H384" s="298"/>
      <c r="I384" s="232" t="s">
        <v>192</v>
      </c>
      <c r="J384" s="232"/>
      <c r="K384" s="232"/>
      <c r="L384" s="232"/>
      <c r="M384" s="232"/>
      <c r="N384" s="232"/>
      <c r="O384" s="232"/>
      <c r="P384" s="217"/>
      <c r="Q384" s="217"/>
      <c r="R384" s="344"/>
      <c r="S384" s="344"/>
      <c r="T384" s="344"/>
      <c r="U384" s="174"/>
      <c r="V384" s="174"/>
      <c r="W384" s="174"/>
      <c r="X384" s="174"/>
      <c r="Y384" s="174"/>
      <c r="Z384" s="174"/>
      <c r="AA384" s="174"/>
      <c r="AB384" s="174"/>
      <c r="AC384" s="217"/>
      <c r="AD384" s="217"/>
      <c r="AH384" s="140">
        <f t="shared" si="43"/>
        <v>11</v>
      </c>
      <c r="AI384" s="140">
        <f t="shared" si="61"/>
        <v>0</v>
      </c>
      <c r="AJ384" s="140">
        <f t="shared" si="44"/>
        <v>0</v>
      </c>
      <c r="AL384">
        <f t="shared" si="45"/>
        <v>0</v>
      </c>
      <c r="AM384" s="140">
        <f t="shared" si="46"/>
        <v>0</v>
      </c>
      <c r="AN384" s="140">
        <f t="shared" si="47"/>
        <v>0</v>
      </c>
      <c r="AO384" s="140">
        <f t="shared" si="48"/>
        <v>0</v>
      </c>
      <c r="AP384" s="163">
        <f t="shared" si="62"/>
        <v>0</v>
      </c>
      <c r="AR384" s="140">
        <f t="shared" si="49"/>
        <v>0</v>
      </c>
      <c r="AS384" s="140">
        <f t="shared" si="50"/>
        <v>0</v>
      </c>
      <c r="AT384" s="140">
        <f t="shared" si="51"/>
        <v>0</v>
      </c>
      <c r="AU384" s="140">
        <f t="shared" si="52"/>
        <v>0</v>
      </c>
      <c r="AV384" s="140">
        <f t="shared" si="53"/>
        <v>0</v>
      </c>
      <c r="AW384" s="140">
        <f t="shared" si="54"/>
        <v>0</v>
      </c>
      <c r="AX384" s="140">
        <f t="shared" si="55"/>
        <v>0</v>
      </c>
      <c r="AY384" s="140">
        <f t="shared" si="56"/>
        <v>0</v>
      </c>
      <c r="AZ384" s="150"/>
      <c r="BA384" s="150">
        <f t="shared" si="57"/>
        <v>0</v>
      </c>
      <c r="BB384" s="140">
        <f t="shared" si="58"/>
        <v>0</v>
      </c>
      <c r="BC384" s="164">
        <f t="shared" si="59"/>
        <v>0</v>
      </c>
      <c r="BD384" s="150"/>
      <c r="BE384" s="150">
        <f t="shared" si="60"/>
        <v>0</v>
      </c>
      <c r="BF384" s="150"/>
      <c r="BG384" s="150"/>
      <c r="BH384" s="150"/>
      <c r="BI384" s="150"/>
    </row>
    <row r="385" spans="3:61" ht="15" customHeight="1" x14ac:dyDescent="0.25">
      <c r="C385" s="254"/>
      <c r="D385" s="297"/>
      <c r="E385" s="297"/>
      <c r="F385" s="297"/>
      <c r="G385" s="298" t="s">
        <v>179</v>
      </c>
      <c r="H385" s="298"/>
      <c r="I385" s="232" t="s">
        <v>193</v>
      </c>
      <c r="J385" s="232"/>
      <c r="K385" s="232"/>
      <c r="L385" s="232"/>
      <c r="M385" s="232"/>
      <c r="N385" s="232"/>
      <c r="O385" s="232"/>
      <c r="P385" s="217"/>
      <c r="Q385" s="217"/>
      <c r="R385" s="344"/>
      <c r="S385" s="344"/>
      <c r="T385" s="344"/>
      <c r="U385" s="174"/>
      <c r="V385" s="174"/>
      <c r="W385" s="174"/>
      <c r="X385" s="174"/>
      <c r="Y385" s="174"/>
      <c r="Z385" s="174"/>
      <c r="AA385" s="174"/>
      <c r="AB385" s="174"/>
      <c r="AC385" s="217"/>
      <c r="AD385" s="217"/>
      <c r="AH385" s="140">
        <f t="shared" si="43"/>
        <v>11</v>
      </c>
      <c r="AI385" s="140">
        <f t="shared" si="61"/>
        <v>0</v>
      </c>
      <c r="AJ385" s="140">
        <f t="shared" si="44"/>
        <v>0</v>
      </c>
      <c r="AL385">
        <f t="shared" si="45"/>
        <v>0</v>
      </c>
      <c r="AM385" s="140">
        <f t="shared" si="46"/>
        <v>0</v>
      </c>
      <c r="AN385" s="140">
        <f t="shared" si="47"/>
        <v>0</v>
      </c>
      <c r="AO385" s="140">
        <f t="shared" si="48"/>
        <v>0</v>
      </c>
      <c r="AP385" s="163">
        <f t="shared" si="62"/>
        <v>0</v>
      </c>
      <c r="AR385" s="140">
        <f t="shared" si="49"/>
        <v>0</v>
      </c>
      <c r="AS385" s="140">
        <f t="shared" si="50"/>
        <v>0</v>
      </c>
      <c r="AT385" s="140">
        <f t="shared" si="51"/>
        <v>0</v>
      </c>
      <c r="AU385" s="140">
        <f t="shared" si="52"/>
        <v>0</v>
      </c>
      <c r="AV385" s="140">
        <f t="shared" si="53"/>
        <v>0</v>
      </c>
      <c r="AW385" s="140">
        <f t="shared" si="54"/>
        <v>0</v>
      </c>
      <c r="AX385" s="140">
        <f t="shared" si="55"/>
        <v>0</v>
      </c>
      <c r="AY385" s="140">
        <f t="shared" si="56"/>
        <v>0</v>
      </c>
      <c r="AZ385" s="150"/>
      <c r="BA385" s="150">
        <f t="shared" si="57"/>
        <v>0</v>
      </c>
      <c r="BB385" s="140">
        <f t="shared" si="58"/>
        <v>0</v>
      </c>
      <c r="BC385" s="164">
        <f t="shared" si="59"/>
        <v>0</v>
      </c>
      <c r="BD385" s="150"/>
      <c r="BE385" s="150">
        <f t="shared" si="60"/>
        <v>0</v>
      </c>
      <c r="BF385" s="150"/>
      <c r="BG385" s="150"/>
      <c r="BH385" s="150"/>
      <c r="BI385" s="150"/>
    </row>
    <row r="386" spans="3:61" ht="15" customHeight="1" x14ac:dyDescent="0.25">
      <c r="C386" s="254"/>
      <c r="D386" s="297"/>
      <c r="E386" s="297"/>
      <c r="F386" s="297"/>
      <c r="G386" s="298" t="s">
        <v>180</v>
      </c>
      <c r="H386" s="298"/>
      <c r="I386" s="232" t="s">
        <v>194</v>
      </c>
      <c r="J386" s="232"/>
      <c r="K386" s="232"/>
      <c r="L386" s="232"/>
      <c r="M386" s="232"/>
      <c r="N386" s="232"/>
      <c r="O386" s="232"/>
      <c r="P386" s="217"/>
      <c r="Q386" s="217"/>
      <c r="R386" s="344"/>
      <c r="S386" s="344"/>
      <c r="T386" s="344"/>
      <c r="U386" s="174"/>
      <c r="V386" s="174"/>
      <c r="W386" s="174"/>
      <c r="X386" s="174"/>
      <c r="Y386" s="174"/>
      <c r="Z386" s="174"/>
      <c r="AA386" s="174"/>
      <c r="AB386" s="174"/>
      <c r="AC386" s="217"/>
      <c r="AD386" s="217"/>
      <c r="AH386" s="140">
        <f t="shared" si="43"/>
        <v>11</v>
      </c>
      <c r="AI386" s="140">
        <f t="shared" si="61"/>
        <v>0</v>
      </c>
      <c r="AJ386" s="140">
        <f t="shared" si="44"/>
        <v>0</v>
      </c>
      <c r="AL386">
        <f t="shared" si="45"/>
        <v>0</v>
      </c>
      <c r="AM386" s="140">
        <f t="shared" si="46"/>
        <v>0</v>
      </c>
      <c r="AN386" s="140">
        <f t="shared" si="47"/>
        <v>0</v>
      </c>
      <c r="AO386" s="140">
        <f t="shared" si="48"/>
        <v>0</v>
      </c>
      <c r="AP386" s="163">
        <f t="shared" si="62"/>
        <v>0</v>
      </c>
      <c r="AR386" s="140">
        <f t="shared" si="49"/>
        <v>0</v>
      </c>
      <c r="AS386" s="140">
        <f t="shared" si="50"/>
        <v>0</v>
      </c>
      <c r="AT386" s="140">
        <f t="shared" si="51"/>
        <v>0</v>
      </c>
      <c r="AU386" s="140">
        <f t="shared" si="52"/>
        <v>0</v>
      </c>
      <c r="AV386" s="140">
        <f t="shared" si="53"/>
        <v>0</v>
      </c>
      <c r="AW386" s="140">
        <f t="shared" si="54"/>
        <v>0</v>
      </c>
      <c r="AX386" s="140">
        <f t="shared" si="55"/>
        <v>0</v>
      </c>
      <c r="AY386" s="140">
        <f t="shared" si="56"/>
        <v>0</v>
      </c>
      <c r="AZ386" s="150"/>
      <c r="BA386" s="150">
        <f t="shared" si="57"/>
        <v>0</v>
      </c>
      <c r="BB386" s="140">
        <f t="shared" si="58"/>
        <v>0</v>
      </c>
      <c r="BC386" s="164">
        <f t="shared" si="59"/>
        <v>0</v>
      </c>
      <c r="BD386" s="150"/>
      <c r="BE386" s="150">
        <f t="shared" si="60"/>
        <v>0</v>
      </c>
      <c r="BF386" s="150"/>
      <c r="BG386" s="150"/>
      <c r="BH386" s="150"/>
      <c r="BI386" s="150"/>
    </row>
    <row r="387" spans="3:61" ht="15" customHeight="1" x14ac:dyDescent="0.25">
      <c r="C387" s="254"/>
      <c r="D387" s="297"/>
      <c r="E387" s="297"/>
      <c r="F387" s="297"/>
      <c r="G387" s="298" t="s">
        <v>181</v>
      </c>
      <c r="H387" s="298"/>
      <c r="I387" s="232" t="s">
        <v>195</v>
      </c>
      <c r="J387" s="232"/>
      <c r="K387" s="232"/>
      <c r="L387" s="232"/>
      <c r="M387" s="232"/>
      <c r="N387" s="232"/>
      <c r="O387" s="232"/>
      <c r="P387" s="217"/>
      <c r="Q387" s="217"/>
      <c r="R387" s="344"/>
      <c r="S387" s="344"/>
      <c r="T387" s="344"/>
      <c r="U387" s="174"/>
      <c r="V387" s="174"/>
      <c r="W387" s="174"/>
      <c r="X387" s="174"/>
      <c r="Y387" s="174"/>
      <c r="Z387" s="174"/>
      <c r="AA387" s="174"/>
      <c r="AB387" s="174"/>
      <c r="AC387" s="217"/>
      <c r="AD387" s="217"/>
      <c r="AH387" s="140">
        <f t="shared" si="43"/>
        <v>11</v>
      </c>
      <c r="AI387" s="140">
        <f t="shared" si="61"/>
        <v>0</v>
      </c>
      <c r="AJ387" s="140">
        <f t="shared" si="44"/>
        <v>0</v>
      </c>
      <c r="AL387">
        <f t="shared" si="45"/>
        <v>0</v>
      </c>
      <c r="AM387" s="140">
        <f t="shared" si="46"/>
        <v>0</v>
      </c>
      <c r="AN387" s="140">
        <f t="shared" si="47"/>
        <v>0</v>
      </c>
      <c r="AO387" s="140">
        <f t="shared" si="48"/>
        <v>0</v>
      </c>
      <c r="AP387" s="163">
        <f t="shared" si="62"/>
        <v>0</v>
      </c>
      <c r="AR387" s="140">
        <f t="shared" si="49"/>
        <v>0</v>
      </c>
      <c r="AS387" s="140">
        <f t="shared" si="50"/>
        <v>0</v>
      </c>
      <c r="AT387" s="140">
        <f t="shared" si="51"/>
        <v>0</v>
      </c>
      <c r="AU387" s="140">
        <f t="shared" si="52"/>
        <v>0</v>
      </c>
      <c r="AV387" s="140">
        <f t="shared" si="53"/>
        <v>0</v>
      </c>
      <c r="AW387" s="140">
        <f t="shared" si="54"/>
        <v>0</v>
      </c>
      <c r="AX387" s="140">
        <f t="shared" si="55"/>
        <v>0</v>
      </c>
      <c r="AY387" s="140">
        <f t="shared" si="56"/>
        <v>0</v>
      </c>
      <c r="AZ387" s="150"/>
      <c r="BA387" s="150">
        <f t="shared" si="57"/>
        <v>0</v>
      </c>
      <c r="BB387" s="140">
        <f t="shared" si="58"/>
        <v>0</v>
      </c>
      <c r="BC387" s="164">
        <f t="shared" si="59"/>
        <v>0</v>
      </c>
      <c r="BD387" s="150"/>
      <c r="BE387" s="150">
        <f t="shared" si="60"/>
        <v>0</v>
      </c>
      <c r="BF387" s="150"/>
      <c r="BG387" s="150"/>
      <c r="BH387" s="150"/>
      <c r="BI387" s="150"/>
    </row>
    <row r="388" spans="3:61" ht="15" customHeight="1" x14ac:dyDescent="0.25">
      <c r="C388" s="254"/>
      <c r="D388" s="297"/>
      <c r="E388" s="297"/>
      <c r="F388" s="297"/>
      <c r="G388" s="298" t="s">
        <v>182</v>
      </c>
      <c r="H388" s="298"/>
      <c r="I388" s="232" t="s">
        <v>196</v>
      </c>
      <c r="J388" s="232"/>
      <c r="K388" s="232"/>
      <c r="L388" s="232"/>
      <c r="M388" s="232"/>
      <c r="N388" s="232"/>
      <c r="O388" s="232"/>
      <c r="P388" s="217"/>
      <c r="Q388" s="217"/>
      <c r="R388" s="344"/>
      <c r="S388" s="344"/>
      <c r="T388" s="344"/>
      <c r="U388" s="174"/>
      <c r="V388" s="174"/>
      <c r="W388" s="174"/>
      <c r="X388" s="174"/>
      <c r="Y388" s="174"/>
      <c r="Z388" s="174"/>
      <c r="AA388" s="174"/>
      <c r="AB388" s="174"/>
      <c r="AC388" s="217"/>
      <c r="AD388" s="217"/>
      <c r="AH388" s="140">
        <f t="shared" si="43"/>
        <v>11</v>
      </c>
      <c r="AI388" s="140">
        <f t="shared" si="61"/>
        <v>0</v>
      </c>
      <c r="AJ388" s="140">
        <f t="shared" si="44"/>
        <v>0</v>
      </c>
      <c r="AL388">
        <f t="shared" si="45"/>
        <v>0</v>
      </c>
      <c r="AM388" s="140">
        <f t="shared" si="46"/>
        <v>0</v>
      </c>
      <c r="AN388" s="140">
        <f t="shared" si="47"/>
        <v>0</v>
      </c>
      <c r="AO388" s="140">
        <f t="shared" si="48"/>
        <v>0</v>
      </c>
      <c r="AP388" s="163">
        <f t="shared" si="62"/>
        <v>0</v>
      </c>
      <c r="AR388" s="140">
        <f t="shared" si="49"/>
        <v>0</v>
      </c>
      <c r="AS388" s="140">
        <f t="shared" si="50"/>
        <v>0</v>
      </c>
      <c r="AT388" s="140">
        <f t="shared" si="51"/>
        <v>0</v>
      </c>
      <c r="AU388" s="140">
        <f t="shared" si="52"/>
        <v>0</v>
      </c>
      <c r="AV388" s="140">
        <f t="shared" si="53"/>
        <v>0</v>
      </c>
      <c r="AW388" s="140">
        <f t="shared" si="54"/>
        <v>0</v>
      </c>
      <c r="AX388" s="140">
        <f t="shared" si="55"/>
        <v>0</v>
      </c>
      <c r="AY388" s="140">
        <f t="shared" si="56"/>
        <v>0</v>
      </c>
      <c r="AZ388" s="150"/>
      <c r="BA388" s="150">
        <f t="shared" si="57"/>
        <v>0</v>
      </c>
      <c r="BB388" s="140">
        <f t="shared" si="58"/>
        <v>0</v>
      </c>
      <c r="BC388" s="164">
        <f t="shared" si="59"/>
        <v>0</v>
      </c>
      <c r="BD388" s="150"/>
      <c r="BE388" s="150">
        <f t="shared" si="60"/>
        <v>0</v>
      </c>
      <c r="BF388" s="150"/>
      <c r="BG388" s="150"/>
      <c r="BH388" s="150"/>
      <c r="BI388" s="150"/>
    </row>
    <row r="389" spans="3:61" ht="15" customHeight="1" x14ac:dyDescent="0.25">
      <c r="C389" s="254"/>
      <c r="D389" s="297"/>
      <c r="E389" s="297"/>
      <c r="F389" s="297"/>
      <c r="G389" s="298" t="s">
        <v>183</v>
      </c>
      <c r="H389" s="298"/>
      <c r="I389" s="232" t="s">
        <v>197</v>
      </c>
      <c r="J389" s="232"/>
      <c r="K389" s="232"/>
      <c r="L389" s="232"/>
      <c r="M389" s="232"/>
      <c r="N389" s="232"/>
      <c r="O389" s="232"/>
      <c r="P389" s="217"/>
      <c r="Q389" s="217"/>
      <c r="R389" s="344"/>
      <c r="S389" s="344"/>
      <c r="T389" s="344"/>
      <c r="U389" s="174"/>
      <c r="V389" s="174"/>
      <c r="W389" s="174"/>
      <c r="X389" s="174"/>
      <c r="Y389" s="174"/>
      <c r="Z389" s="174"/>
      <c r="AA389" s="174"/>
      <c r="AB389" s="174"/>
      <c r="AC389" s="217"/>
      <c r="AD389" s="217"/>
      <c r="AH389" s="140">
        <f t="shared" si="43"/>
        <v>11</v>
      </c>
      <c r="AI389" s="140">
        <f t="shared" si="61"/>
        <v>0</v>
      </c>
      <c r="AJ389" s="140">
        <f t="shared" si="44"/>
        <v>0</v>
      </c>
      <c r="AL389">
        <f t="shared" si="45"/>
        <v>0</v>
      </c>
      <c r="AM389" s="140">
        <f t="shared" si="46"/>
        <v>0</v>
      </c>
      <c r="AN389" s="140">
        <f t="shared" si="47"/>
        <v>0</v>
      </c>
      <c r="AO389" s="140">
        <f t="shared" si="48"/>
        <v>0</v>
      </c>
      <c r="AP389" s="163">
        <f t="shared" si="62"/>
        <v>0</v>
      </c>
      <c r="AR389" s="140">
        <f t="shared" si="49"/>
        <v>0</v>
      </c>
      <c r="AS389" s="140">
        <f t="shared" si="50"/>
        <v>0</v>
      </c>
      <c r="AT389" s="140">
        <f t="shared" si="51"/>
        <v>0</v>
      </c>
      <c r="AU389" s="140">
        <f t="shared" si="52"/>
        <v>0</v>
      </c>
      <c r="AV389" s="140">
        <f t="shared" si="53"/>
        <v>0</v>
      </c>
      <c r="AW389" s="140">
        <f t="shared" si="54"/>
        <v>0</v>
      </c>
      <c r="AX389" s="140">
        <f t="shared" si="55"/>
        <v>0</v>
      </c>
      <c r="AY389" s="140">
        <f t="shared" si="56"/>
        <v>0</v>
      </c>
      <c r="AZ389" s="150"/>
      <c r="BA389" s="150">
        <f t="shared" si="57"/>
        <v>0</v>
      </c>
      <c r="BB389" s="140">
        <f t="shared" si="58"/>
        <v>0</v>
      </c>
      <c r="BC389" s="164">
        <f t="shared" si="59"/>
        <v>0</v>
      </c>
      <c r="BD389" s="150"/>
      <c r="BE389" s="150">
        <f t="shared" si="60"/>
        <v>0</v>
      </c>
      <c r="BF389" s="150"/>
      <c r="BG389" s="150"/>
      <c r="BH389" s="150"/>
      <c r="BI389" s="150"/>
    </row>
    <row r="390" spans="3:61" ht="15" customHeight="1" x14ac:dyDescent="0.25">
      <c r="C390" s="254"/>
      <c r="D390" s="297"/>
      <c r="E390" s="297"/>
      <c r="F390" s="297"/>
      <c r="G390" s="298" t="s">
        <v>184</v>
      </c>
      <c r="H390" s="298"/>
      <c r="I390" s="232" t="s">
        <v>198</v>
      </c>
      <c r="J390" s="232"/>
      <c r="K390" s="232"/>
      <c r="L390" s="232"/>
      <c r="M390" s="232"/>
      <c r="N390" s="232"/>
      <c r="O390" s="232"/>
      <c r="P390" s="217"/>
      <c r="Q390" s="217"/>
      <c r="R390" s="344"/>
      <c r="S390" s="344"/>
      <c r="T390" s="344"/>
      <c r="U390" s="174"/>
      <c r="V390" s="174"/>
      <c r="W390" s="174"/>
      <c r="X390" s="174"/>
      <c r="Y390" s="174"/>
      <c r="Z390" s="174"/>
      <c r="AA390" s="174"/>
      <c r="AB390" s="174"/>
      <c r="AC390" s="217"/>
      <c r="AD390" s="217"/>
      <c r="AH390" s="140">
        <f t="shared" si="43"/>
        <v>11</v>
      </c>
      <c r="AI390" s="140">
        <f t="shared" si="61"/>
        <v>0</v>
      </c>
      <c r="AJ390" s="140">
        <f t="shared" si="44"/>
        <v>0</v>
      </c>
      <c r="AL390">
        <f t="shared" si="45"/>
        <v>0</v>
      </c>
      <c r="AM390" s="140">
        <f t="shared" si="46"/>
        <v>0</v>
      </c>
      <c r="AN390" s="140">
        <f t="shared" si="47"/>
        <v>0</v>
      </c>
      <c r="AO390" s="140">
        <f t="shared" si="48"/>
        <v>0</v>
      </c>
      <c r="AP390" s="163">
        <f t="shared" si="62"/>
        <v>0</v>
      </c>
      <c r="AR390" s="140">
        <f t="shared" si="49"/>
        <v>0</v>
      </c>
      <c r="AS390" s="140">
        <f t="shared" si="50"/>
        <v>0</v>
      </c>
      <c r="AT390" s="140">
        <f t="shared" si="51"/>
        <v>0</v>
      </c>
      <c r="AU390" s="140">
        <f t="shared" si="52"/>
        <v>0</v>
      </c>
      <c r="AV390" s="140">
        <f t="shared" si="53"/>
        <v>0</v>
      </c>
      <c r="AW390" s="140">
        <f t="shared" si="54"/>
        <v>0</v>
      </c>
      <c r="AX390" s="140">
        <f t="shared" si="55"/>
        <v>0</v>
      </c>
      <c r="AY390" s="140">
        <f t="shared" si="56"/>
        <v>0</v>
      </c>
      <c r="AZ390" s="150"/>
      <c r="BA390" s="150">
        <f t="shared" si="57"/>
        <v>0</v>
      </c>
      <c r="BB390" s="140">
        <f t="shared" si="58"/>
        <v>0</v>
      </c>
      <c r="BC390" s="164">
        <f t="shared" si="59"/>
        <v>0</v>
      </c>
      <c r="BD390" s="150"/>
      <c r="BE390" s="150">
        <f t="shared" si="60"/>
        <v>0</v>
      </c>
      <c r="BF390" s="150"/>
      <c r="BG390" s="150"/>
      <c r="BH390" s="150"/>
      <c r="BI390" s="150"/>
    </row>
    <row r="391" spans="3:61" ht="15" customHeight="1" x14ac:dyDescent="0.25">
      <c r="C391" s="254"/>
      <c r="D391" s="297"/>
      <c r="E391" s="297"/>
      <c r="F391" s="297"/>
      <c r="G391" s="298" t="s">
        <v>185</v>
      </c>
      <c r="H391" s="298"/>
      <c r="I391" s="232" t="s">
        <v>199</v>
      </c>
      <c r="J391" s="232"/>
      <c r="K391" s="232"/>
      <c r="L391" s="232"/>
      <c r="M391" s="232"/>
      <c r="N391" s="232"/>
      <c r="O391" s="232"/>
      <c r="P391" s="217"/>
      <c r="Q391" s="217"/>
      <c r="R391" s="344"/>
      <c r="S391" s="344"/>
      <c r="T391" s="344"/>
      <c r="U391" s="174"/>
      <c r="V391" s="174"/>
      <c r="W391" s="174"/>
      <c r="X391" s="174"/>
      <c r="Y391" s="174"/>
      <c r="Z391" s="174"/>
      <c r="AA391" s="174"/>
      <c r="AB391" s="174"/>
      <c r="AC391" s="217"/>
      <c r="AD391" s="217"/>
      <c r="AH391" s="140">
        <f t="shared" si="43"/>
        <v>11</v>
      </c>
      <c r="AI391" s="140">
        <f t="shared" si="61"/>
        <v>0</v>
      </c>
      <c r="AJ391" s="140">
        <f t="shared" si="44"/>
        <v>0</v>
      </c>
      <c r="AL391">
        <f t="shared" si="45"/>
        <v>0</v>
      </c>
      <c r="AM391" s="140">
        <f t="shared" si="46"/>
        <v>0</v>
      </c>
      <c r="AN391" s="140">
        <f t="shared" si="47"/>
        <v>0</v>
      </c>
      <c r="AO391" s="140">
        <f t="shared" si="48"/>
        <v>0</v>
      </c>
      <c r="AP391" s="163">
        <f t="shared" si="62"/>
        <v>0</v>
      </c>
      <c r="AR391" s="140">
        <f t="shared" si="49"/>
        <v>0</v>
      </c>
      <c r="AS391" s="140">
        <f t="shared" si="50"/>
        <v>0</v>
      </c>
      <c r="AT391" s="140">
        <f t="shared" si="51"/>
        <v>0</v>
      </c>
      <c r="AU391" s="140">
        <f t="shared" si="52"/>
        <v>0</v>
      </c>
      <c r="AV391" s="140">
        <f t="shared" si="53"/>
        <v>0</v>
      </c>
      <c r="AW391" s="140">
        <f t="shared" si="54"/>
        <v>0</v>
      </c>
      <c r="AX391" s="140">
        <f t="shared" si="55"/>
        <v>0</v>
      </c>
      <c r="AY391" s="140">
        <f t="shared" si="56"/>
        <v>0</v>
      </c>
      <c r="AZ391" s="150"/>
      <c r="BA391" s="150">
        <f t="shared" si="57"/>
        <v>0</v>
      </c>
      <c r="BB391" s="140">
        <f t="shared" si="58"/>
        <v>0</v>
      </c>
      <c r="BC391" s="164">
        <f t="shared" si="59"/>
        <v>0</v>
      </c>
      <c r="BD391" s="150"/>
      <c r="BE391" s="150">
        <f t="shared" si="60"/>
        <v>0</v>
      </c>
      <c r="BF391" s="150"/>
      <c r="BG391" s="150"/>
      <c r="BH391" s="150"/>
      <c r="BI391" s="150"/>
    </row>
    <row r="392" spans="3:61" ht="15" customHeight="1" x14ac:dyDescent="0.25">
      <c r="C392" s="254"/>
      <c r="D392" s="297"/>
      <c r="E392" s="297"/>
      <c r="F392" s="297"/>
      <c r="G392" s="298" t="s">
        <v>186</v>
      </c>
      <c r="H392" s="298"/>
      <c r="I392" s="232" t="s">
        <v>200</v>
      </c>
      <c r="J392" s="232"/>
      <c r="K392" s="232"/>
      <c r="L392" s="232"/>
      <c r="M392" s="232"/>
      <c r="N392" s="232"/>
      <c r="O392" s="232"/>
      <c r="P392" s="217"/>
      <c r="Q392" s="217"/>
      <c r="R392" s="344"/>
      <c r="S392" s="344"/>
      <c r="T392" s="344"/>
      <c r="U392" s="174"/>
      <c r="V392" s="174"/>
      <c r="W392" s="174"/>
      <c r="X392" s="174"/>
      <c r="Y392" s="174"/>
      <c r="Z392" s="174"/>
      <c r="AA392" s="174"/>
      <c r="AB392" s="174"/>
      <c r="AC392" s="217"/>
      <c r="AD392" s="217"/>
      <c r="AH392" s="140">
        <f t="shared" si="43"/>
        <v>11</v>
      </c>
      <c r="AI392" s="140">
        <f t="shared" si="61"/>
        <v>0</v>
      </c>
      <c r="AJ392" s="140">
        <f t="shared" si="44"/>
        <v>0</v>
      </c>
      <c r="AL392">
        <f t="shared" si="45"/>
        <v>0</v>
      </c>
      <c r="AM392" s="140">
        <f t="shared" si="46"/>
        <v>0</v>
      </c>
      <c r="AN392" s="140">
        <f t="shared" si="47"/>
        <v>0</v>
      </c>
      <c r="AO392" s="140">
        <f t="shared" si="48"/>
        <v>0</v>
      </c>
      <c r="AP392" s="163">
        <f t="shared" si="62"/>
        <v>0</v>
      </c>
      <c r="AR392" s="140">
        <f t="shared" si="49"/>
        <v>0</v>
      </c>
      <c r="AS392" s="140">
        <f t="shared" si="50"/>
        <v>0</v>
      </c>
      <c r="AT392" s="140">
        <f t="shared" si="51"/>
        <v>0</v>
      </c>
      <c r="AU392" s="140">
        <f t="shared" si="52"/>
        <v>0</v>
      </c>
      <c r="AV392" s="140">
        <f t="shared" si="53"/>
        <v>0</v>
      </c>
      <c r="AW392" s="140">
        <f t="shared" si="54"/>
        <v>0</v>
      </c>
      <c r="AX392" s="140">
        <f t="shared" si="55"/>
        <v>0</v>
      </c>
      <c r="AY392" s="140">
        <f t="shared" si="56"/>
        <v>0</v>
      </c>
      <c r="AZ392" s="150"/>
      <c r="BA392" s="150">
        <f t="shared" si="57"/>
        <v>0</v>
      </c>
      <c r="BB392" s="140">
        <f t="shared" si="58"/>
        <v>0</v>
      </c>
      <c r="BC392" s="164">
        <f t="shared" si="59"/>
        <v>0</v>
      </c>
      <c r="BD392" s="150"/>
      <c r="BE392" s="150">
        <f t="shared" si="60"/>
        <v>0</v>
      </c>
      <c r="BF392" s="150"/>
      <c r="BG392" s="150"/>
      <c r="BH392" s="150"/>
      <c r="BI392" s="150"/>
    </row>
    <row r="393" spans="3:61" ht="15" customHeight="1" x14ac:dyDescent="0.25">
      <c r="C393" s="254"/>
      <c r="D393" s="297"/>
      <c r="E393" s="297"/>
      <c r="F393" s="297"/>
      <c r="G393" s="298" t="s">
        <v>187</v>
      </c>
      <c r="H393" s="298"/>
      <c r="I393" s="232" t="s">
        <v>201</v>
      </c>
      <c r="J393" s="232"/>
      <c r="K393" s="232"/>
      <c r="L393" s="232"/>
      <c r="M393" s="232"/>
      <c r="N393" s="232"/>
      <c r="O393" s="232"/>
      <c r="P393" s="217"/>
      <c r="Q393" s="217"/>
      <c r="R393" s="344"/>
      <c r="S393" s="344"/>
      <c r="T393" s="344"/>
      <c r="U393" s="174"/>
      <c r="V393" s="174"/>
      <c r="W393" s="174"/>
      <c r="X393" s="174"/>
      <c r="Y393" s="174"/>
      <c r="Z393" s="174"/>
      <c r="AA393" s="174"/>
      <c r="AB393" s="174"/>
      <c r="AC393" s="217"/>
      <c r="AD393" s="217"/>
      <c r="AH393" s="140">
        <f t="shared" si="43"/>
        <v>11</v>
      </c>
      <c r="AI393" s="140">
        <f t="shared" si="61"/>
        <v>0</v>
      </c>
      <c r="AJ393" s="140">
        <f t="shared" si="44"/>
        <v>0</v>
      </c>
      <c r="AL393">
        <f t="shared" si="45"/>
        <v>0</v>
      </c>
      <c r="AM393" s="140">
        <f t="shared" si="46"/>
        <v>0</v>
      </c>
      <c r="AN393" s="140">
        <f t="shared" si="47"/>
        <v>0</v>
      </c>
      <c r="AO393" s="140">
        <f t="shared" si="48"/>
        <v>0</v>
      </c>
      <c r="AP393" s="163">
        <f t="shared" si="62"/>
        <v>0</v>
      </c>
      <c r="AR393" s="140">
        <f t="shared" si="49"/>
        <v>0</v>
      </c>
      <c r="AS393" s="140">
        <f t="shared" si="50"/>
        <v>0</v>
      </c>
      <c r="AT393" s="140">
        <f t="shared" si="51"/>
        <v>0</v>
      </c>
      <c r="AU393" s="140">
        <f t="shared" si="52"/>
        <v>0</v>
      </c>
      <c r="AV393" s="140">
        <f t="shared" si="53"/>
        <v>0</v>
      </c>
      <c r="AW393" s="140">
        <f t="shared" si="54"/>
        <v>0</v>
      </c>
      <c r="AX393" s="140">
        <f t="shared" si="55"/>
        <v>0</v>
      </c>
      <c r="AY393" s="140">
        <f t="shared" si="56"/>
        <v>0</v>
      </c>
      <c r="AZ393" s="150"/>
      <c r="BA393" s="150">
        <f t="shared" si="57"/>
        <v>0</v>
      </c>
      <c r="BB393" s="140">
        <f t="shared" si="58"/>
        <v>0</v>
      </c>
      <c r="BC393" s="164">
        <f t="shared" si="59"/>
        <v>0</v>
      </c>
      <c r="BD393" s="150"/>
      <c r="BE393" s="150">
        <f t="shared" si="60"/>
        <v>0</v>
      </c>
      <c r="BF393" s="150"/>
      <c r="BG393" s="150"/>
      <c r="BH393" s="150"/>
      <c r="BI393" s="150"/>
    </row>
    <row r="394" spans="3:61" ht="15" customHeight="1" x14ac:dyDescent="0.25">
      <c r="C394" s="254"/>
      <c r="D394" s="297"/>
      <c r="E394" s="297"/>
      <c r="F394" s="297"/>
      <c r="G394" s="298" t="s">
        <v>188</v>
      </c>
      <c r="H394" s="298"/>
      <c r="I394" s="232" t="s">
        <v>202</v>
      </c>
      <c r="J394" s="232"/>
      <c r="K394" s="232"/>
      <c r="L394" s="232"/>
      <c r="M394" s="232"/>
      <c r="N394" s="232"/>
      <c r="O394" s="232"/>
      <c r="P394" s="217"/>
      <c r="Q394" s="217"/>
      <c r="R394" s="344"/>
      <c r="S394" s="344"/>
      <c r="T394" s="344"/>
      <c r="U394" s="174"/>
      <c r="V394" s="174"/>
      <c r="W394" s="174"/>
      <c r="X394" s="174"/>
      <c r="Y394" s="174"/>
      <c r="Z394" s="174"/>
      <c r="AA394" s="174"/>
      <c r="AB394" s="174"/>
      <c r="AC394" s="217"/>
      <c r="AD394" s="217"/>
      <c r="AH394" s="140">
        <f t="shared" si="43"/>
        <v>11</v>
      </c>
      <c r="AI394" s="140">
        <f t="shared" si="61"/>
        <v>0</v>
      </c>
      <c r="AJ394" s="140">
        <f t="shared" si="44"/>
        <v>0</v>
      </c>
      <c r="AL394">
        <f t="shared" si="45"/>
        <v>0</v>
      </c>
      <c r="AM394" s="140">
        <f t="shared" si="46"/>
        <v>0</v>
      </c>
      <c r="AN394" s="140">
        <f t="shared" si="47"/>
        <v>0</v>
      </c>
      <c r="AO394" s="140">
        <f t="shared" si="48"/>
        <v>0</v>
      </c>
      <c r="AP394" s="163">
        <f t="shared" si="62"/>
        <v>0</v>
      </c>
      <c r="AR394" s="140">
        <f t="shared" si="49"/>
        <v>0</v>
      </c>
      <c r="AS394" s="140">
        <f t="shared" si="50"/>
        <v>0</v>
      </c>
      <c r="AT394" s="140">
        <f t="shared" si="51"/>
        <v>0</v>
      </c>
      <c r="AU394" s="140">
        <f t="shared" si="52"/>
        <v>0</v>
      </c>
      <c r="AV394" s="140">
        <f t="shared" si="53"/>
        <v>0</v>
      </c>
      <c r="AW394" s="140">
        <f t="shared" si="54"/>
        <v>0</v>
      </c>
      <c r="AX394" s="140">
        <f t="shared" si="55"/>
        <v>0</v>
      </c>
      <c r="AY394" s="140">
        <f t="shared" si="56"/>
        <v>0</v>
      </c>
      <c r="AZ394" s="150"/>
      <c r="BA394" s="150">
        <f t="shared" si="57"/>
        <v>0</v>
      </c>
      <c r="BB394" s="140">
        <f t="shared" si="58"/>
        <v>0</v>
      </c>
      <c r="BC394" s="164">
        <f t="shared" si="59"/>
        <v>0</v>
      </c>
      <c r="BD394" s="150"/>
      <c r="BE394" s="150">
        <f t="shared" si="60"/>
        <v>0</v>
      </c>
      <c r="BF394" s="150"/>
      <c r="BG394" s="150"/>
      <c r="BH394" s="150"/>
      <c r="BI394" s="150"/>
    </row>
    <row r="395" spans="3:61" ht="15" customHeight="1" x14ac:dyDescent="0.25">
      <c r="C395" s="254" t="s">
        <v>30</v>
      </c>
      <c r="D395" s="297" t="s">
        <v>224</v>
      </c>
      <c r="E395" s="297"/>
      <c r="F395" s="297"/>
      <c r="G395" s="298" t="s">
        <v>204</v>
      </c>
      <c r="H395" s="298"/>
      <c r="I395" s="232" t="s">
        <v>205</v>
      </c>
      <c r="J395" s="232"/>
      <c r="K395" s="232"/>
      <c r="L395" s="232"/>
      <c r="M395" s="232"/>
      <c r="N395" s="232"/>
      <c r="O395" s="232"/>
      <c r="P395" s="217"/>
      <c r="Q395" s="217"/>
      <c r="R395" s="344"/>
      <c r="S395" s="344"/>
      <c r="T395" s="344"/>
      <c r="U395" s="174"/>
      <c r="V395" s="174"/>
      <c r="W395" s="174"/>
      <c r="X395" s="174"/>
      <c r="Y395" s="174"/>
      <c r="Z395" s="174"/>
      <c r="AA395" s="174"/>
      <c r="AB395" s="174"/>
      <c r="AC395" s="217"/>
      <c r="AD395" s="217"/>
      <c r="AH395" s="140">
        <f t="shared" si="43"/>
        <v>11</v>
      </c>
      <c r="AI395" s="140">
        <f t="shared" si="61"/>
        <v>0</v>
      </c>
      <c r="AJ395" s="140">
        <f t="shared" si="44"/>
        <v>0</v>
      </c>
      <c r="AL395">
        <f t="shared" si="45"/>
        <v>0</v>
      </c>
      <c r="AM395" s="140">
        <f t="shared" si="46"/>
        <v>0</v>
      </c>
      <c r="AN395" s="140">
        <f t="shared" si="47"/>
        <v>0</v>
      </c>
      <c r="AO395" s="140">
        <f t="shared" si="48"/>
        <v>0</v>
      </c>
      <c r="AP395" s="163">
        <f t="shared" si="62"/>
        <v>0</v>
      </c>
      <c r="AR395" s="140">
        <f t="shared" si="49"/>
        <v>0</v>
      </c>
      <c r="AS395" s="140">
        <f t="shared" si="50"/>
        <v>0</v>
      </c>
      <c r="AT395" s="140">
        <f t="shared" si="51"/>
        <v>0</v>
      </c>
      <c r="AU395" s="140">
        <f t="shared" si="52"/>
        <v>0</v>
      </c>
      <c r="AV395" s="140">
        <f t="shared" si="53"/>
        <v>0</v>
      </c>
      <c r="AW395" s="140">
        <f t="shared" si="54"/>
        <v>0</v>
      </c>
      <c r="AX395" s="140">
        <f t="shared" si="55"/>
        <v>0</v>
      </c>
      <c r="AY395" s="140">
        <f t="shared" si="56"/>
        <v>0</v>
      </c>
      <c r="AZ395" s="150"/>
      <c r="BA395" s="150">
        <f t="shared" si="57"/>
        <v>0</v>
      </c>
      <c r="BB395" s="140">
        <f t="shared" si="58"/>
        <v>0</v>
      </c>
      <c r="BC395" s="164">
        <f t="shared" si="59"/>
        <v>0</v>
      </c>
      <c r="BD395" s="150"/>
      <c r="BE395" s="150">
        <f t="shared" si="60"/>
        <v>0</v>
      </c>
      <c r="BF395" s="150"/>
      <c r="BG395" s="150"/>
      <c r="BH395" s="150"/>
      <c r="BI395" s="150"/>
    </row>
    <row r="396" spans="3:61" ht="15" customHeight="1" x14ac:dyDescent="0.25">
      <c r="C396" s="254"/>
      <c r="D396" s="297"/>
      <c r="E396" s="297"/>
      <c r="F396" s="297"/>
      <c r="G396" s="298" t="s">
        <v>206</v>
      </c>
      <c r="H396" s="298"/>
      <c r="I396" s="232" t="s">
        <v>207</v>
      </c>
      <c r="J396" s="232"/>
      <c r="K396" s="232"/>
      <c r="L396" s="232"/>
      <c r="M396" s="232"/>
      <c r="N396" s="232"/>
      <c r="O396" s="232"/>
      <c r="P396" s="217"/>
      <c r="Q396" s="217"/>
      <c r="R396" s="344"/>
      <c r="S396" s="344"/>
      <c r="T396" s="344"/>
      <c r="U396" s="174"/>
      <c r="V396" s="174"/>
      <c r="W396" s="174"/>
      <c r="X396" s="174"/>
      <c r="Y396" s="174"/>
      <c r="Z396" s="174"/>
      <c r="AA396" s="174"/>
      <c r="AB396" s="174"/>
      <c r="AC396" s="217"/>
      <c r="AD396" s="217"/>
      <c r="AH396" s="140">
        <f t="shared" si="43"/>
        <v>11</v>
      </c>
      <c r="AI396" s="140">
        <f t="shared" si="61"/>
        <v>0</v>
      </c>
      <c r="AJ396" s="140">
        <f t="shared" si="44"/>
        <v>0</v>
      </c>
      <c r="AL396">
        <f t="shared" si="45"/>
        <v>0</v>
      </c>
      <c r="AM396" s="140">
        <f t="shared" si="46"/>
        <v>0</v>
      </c>
      <c r="AN396" s="140">
        <f t="shared" si="47"/>
        <v>0</v>
      </c>
      <c r="AO396" s="140">
        <f t="shared" si="48"/>
        <v>0</v>
      </c>
      <c r="AP396" s="163">
        <f t="shared" si="62"/>
        <v>0</v>
      </c>
      <c r="AR396" s="140">
        <f t="shared" si="49"/>
        <v>0</v>
      </c>
      <c r="AS396" s="140">
        <f t="shared" si="50"/>
        <v>0</v>
      </c>
      <c r="AT396" s="140">
        <f t="shared" si="51"/>
        <v>0</v>
      </c>
      <c r="AU396" s="140">
        <f t="shared" si="52"/>
        <v>0</v>
      </c>
      <c r="AV396" s="140">
        <f t="shared" si="53"/>
        <v>0</v>
      </c>
      <c r="AW396" s="140">
        <f t="shared" si="54"/>
        <v>0</v>
      </c>
      <c r="AX396" s="140">
        <f t="shared" si="55"/>
        <v>0</v>
      </c>
      <c r="AY396" s="140">
        <f t="shared" si="56"/>
        <v>0</v>
      </c>
      <c r="AZ396" s="150"/>
      <c r="BA396" s="150">
        <f t="shared" si="57"/>
        <v>0</v>
      </c>
      <c r="BB396" s="140">
        <f t="shared" si="58"/>
        <v>0</v>
      </c>
      <c r="BC396" s="164">
        <f t="shared" si="59"/>
        <v>0</v>
      </c>
      <c r="BD396" s="150"/>
      <c r="BE396" s="150">
        <f t="shared" si="60"/>
        <v>0</v>
      </c>
      <c r="BF396" s="150"/>
      <c r="BG396" s="150"/>
      <c r="BH396" s="150"/>
      <c r="BI396" s="150"/>
    </row>
    <row r="397" spans="3:61" ht="15" customHeight="1" x14ac:dyDescent="0.25">
      <c r="C397" s="254"/>
      <c r="D397" s="297"/>
      <c r="E397" s="297"/>
      <c r="F397" s="297"/>
      <c r="G397" s="298" t="s">
        <v>208</v>
      </c>
      <c r="H397" s="298"/>
      <c r="I397" s="232" t="s">
        <v>209</v>
      </c>
      <c r="J397" s="232"/>
      <c r="K397" s="232"/>
      <c r="L397" s="232"/>
      <c r="M397" s="232"/>
      <c r="N397" s="232"/>
      <c r="O397" s="232"/>
      <c r="P397" s="217"/>
      <c r="Q397" s="217"/>
      <c r="R397" s="344"/>
      <c r="S397" s="344"/>
      <c r="T397" s="344"/>
      <c r="U397" s="174"/>
      <c r="V397" s="174"/>
      <c r="W397" s="174"/>
      <c r="X397" s="174"/>
      <c r="Y397" s="174"/>
      <c r="Z397" s="174"/>
      <c r="AA397" s="174"/>
      <c r="AB397" s="174"/>
      <c r="AC397" s="217"/>
      <c r="AD397" s="217"/>
      <c r="AH397" s="140">
        <f t="shared" si="43"/>
        <v>11</v>
      </c>
      <c r="AI397" s="140">
        <f t="shared" si="61"/>
        <v>0</v>
      </c>
      <c r="AJ397" s="140">
        <f t="shared" si="44"/>
        <v>0</v>
      </c>
      <c r="AL397">
        <f t="shared" si="45"/>
        <v>0</v>
      </c>
      <c r="AM397" s="140">
        <f t="shared" si="46"/>
        <v>0</v>
      </c>
      <c r="AN397" s="140">
        <f t="shared" si="47"/>
        <v>0</v>
      </c>
      <c r="AO397" s="140">
        <f t="shared" si="48"/>
        <v>0</v>
      </c>
      <c r="AP397" s="163">
        <f t="shared" si="62"/>
        <v>0</v>
      </c>
      <c r="AR397" s="140">
        <f t="shared" si="49"/>
        <v>0</v>
      </c>
      <c r="AS397" s="140">
        <f t="shared" si="50"/>
        <v>0</v>
      </c>
      <c r="AT397" s="140">
        <f t="shared" si="51"/>
        <v>0</v>
      </c>
      <c r="AU397" s="140">
        <f t="shared" si="52"/>
        <v>0</v>
      </c>
      <c r="AV397" s="140">
        <f t="shared" si="53"/>
        <v>0</v>
      </c>
      <c r="AW397" s="140">
        <f t="shared" si="54"/>
        <v>0</v>
      </c>
      <c r="AX397" s="140">
        <f t="shared" si="55"/>
        <v>0</v>
      </c>
      <c r="AY397" s="140">
        <f t="shared" si="56"/>
        <v>0</v>
      </c>
      <c r="AZ397" s="150"/>
      <c r="BA397" s="150">
        <f t="shared" si="57"/>
        <v>0</v>
      </c>
      <c r="BB397" s="140">
        <f t="shared" si="58"/>
        <v>0</v>
      </c>
      <c r="BC397" s="164">
        <f t="shared" si="59"/>
        <v>0</v>
      </c>
      <c r="BD397" s="150"/>
      <c r="BE397" s="150">
        <f t="shared" si="60"/>
        <v>0</v>
      </c>
      <c r="BF397" s="150"/>
      <c r="BG397" s="150"/>
      <c r="BH397" s="150"/>
      <c r="BI397" s="150"/>
    </row>
    <row r="398" spans="3:61" ht="24" customHeight="1" x14ac:dyDescent="0.25">
      <c r="C398" s="254"/>
      <c r="D398" s="297"/>
      <c r="E398" s="297"/>
      <c r="F398" s="297"/>
      <c r="G398" s="298" t="s">
        <v>210</v>
      </c>
      <c r="H398" s="298"/>
      <c r="I398" s="232" t="s">
        <v>211</v>
      </c>
      <c r="J398" s="232"/>
      <c r="K398" s="232"/>
      <c r="L398" s="232"/>
      <c r="M398" s="232"/>
      <c r="N398" s="232"/>
      <c r="O398" s="232"/>
      <c r="P398" s="217"/>
      <c r="Q398" s="217"/>
      <c r="R398" s="344"/>
      <c r="S398" s="344"/>
      <c r="T398" s="344"/>
      <c r="U398" s="174"/>
      <c r="V398" s="174"/>
      <c r="W398" s="174"/>
      <c r="X398" s="174"/>
      <c r="Y398" s="174"/>
      <c r="Z398" s="174"/>
      <c r="AA398" s="174"/>
      <c r="AB398" s="174"/>
      <c r="AC398" s="217"/>
      <c r="AD398" s="217"/>
      <c r="AH398" s="140">
        <f t="shared" si="43"/>
        <v>11</v>
      </c>
      <c r="AI398" s="140">
        <f t="shared" si="61"/>
        <v>0</v>
      </c>
      <c r="AJ398" s="140">
        <f t="shared" si="44"/>
        <v>0</v>
      </c>
      <c r="AL398">
        <f t="shared" si="45"/>
        <v>0</v>
      </c>
      <c r="AM398" s="140">
        <f t="shared" si="46"/>
        <v>0</v>
      </c>
      <c r="AN398" s="140">
        <f t="shared" si="47"/>
        <v>0</v>
      </c>
      <c r="AO398" s="140">
        <f t="shared" si="48"/>
        <v>0</v>
      </c>
      <c r="AP398" s="163">
        <f t="shared" si="62"/>
        <v>0</v>
      </c>
      <c r="AR398" s="140">
        <f t="shared" si="49"/>
        <v>0</v>
      </c>
      <c r="AS398" s="140">
        <f t="shared" si="50"/>
        <v>0</v>
      </c>
      <c r="AT398" s="140">
        <f t="shared" si="51"/>
        <v>0</v>
      </c>
      <c r="AU398" s="140">
        <f t="shared" si="52"/>
        <v>0</v>
      </c>
      <c r="AV398" s="140">
        <f t="shared" si="53"/>
        <v>0</v>
      </c>
      <c r="AW398" s="140">
        <f t="shared" si="54"/>
        <v>0</v>
      </c>
      <c r="AX398" s="140">
        <f t="shared" si="55"/>
        <v>0</v>
      </c>
      <c r="AY398" s="140">
        <f t="shared" si="56"/>
        <v>0</v>
      </c>
      <c r="AZ398" s="150"/>
      <c r="BA398" s="150">
        <f t="shared" si="57"/>
        <v>0</v>
      </c>
      <c r="BB398" s="140">
        <f t="shared" si="58"/>
        <v>0</v>
      </c>
      <c r="BC398" s="164">
        <f t="shared" si="59"/>
        <v>0</v>
      </c>
      <c r="BD398" s="150"/>
      <c r="BE398" s="150">
        <f t="shared" si="60"/>
        <v>0</v>
      </c>
      <c r="BF398" s="150"/>
      <c r="BG398" s="150"/>
      <c r="BH398" s="150"/>
      <c r="BI398" s="150"/>
    </row>
    <row r="399" spans="3:61" ht="24" customHeight="1" x14ac:dyDescent="0.25">
      <c r="C399" s="254"/>
      <c r="D399" s="297"/>
      <c r="E399" s="297"/>
      <c r="F399" s="297"/>
      <c r="G399" s="298" t="s">
        <v>212</v>
      </c>
      <c r="H399" s="298"/>
      <c r="I399" s="232" t="s">
        <v>213</v>
      </c>
      <c r="J399" s="232"/>
      <c r="K399" s="232"/>
      <c r="L399" s="232"/>
      <c r="M399" s="232"/>
      <c r="N399" s="232"/>
      <c r="O399" s="232"/>
      <c r="P399" s="217"/>
      <c r="Q399" s="217"/>
      <c r="R399" s="344"/>
      <c r="S399" s="344"/>
      <c r="T399" s="344"/>
      <c r="U399" s="174"/>
      <c r="V399" s="174"/>
      <c r="W399" s="174"/>
      <c r="X399" s="174"/>
      <c r="Y399" s="174"/>
      <c r="Z399" s="174"/>
      <c r="AA399" s="174"/>
      <c r="AB399" s="174"/>
      <c r="AC399" s="217"/>
      <c r="AD399" s="217"/>
      <c r="AH399" s="140">
        <f t="shared" si="43"/>
        <v>11</v>
      </c>
      <c r="AI399" s="140">
        <f t="shared" si="61"/>
        <v>0</v>
      </c>
      <c r="AJ399" s="140">
        <f t="shared" si="44"/>
        <v>0</v>
      </c>
      <c r="AL399">
        <f t="shared" si="45"/>
        <v>0</v>
      </c>
      <c r="AM399" s="140">
        <f t="shared" si="46"/>
        <v>0</v>
      </c>
      <c r="AN399" s="140">
        <f t="shared" si="47"/>
        <v>0</v>
      </c>
      <c r="AO399" s="140">
        <f t="shared" si="48"/>
        <v>0</v>
      </c>
      <c r="AP399" s="163">
        <f t="shared" si="62"/>
        <v>0</v>
      </c>
      <c r="AR399" s="140">
        <f t="shared" si="49"/>
        <v>0</v>
      </c>
      <c r="AS399" s="140">
        <f t="shared" si="50"/>
        <v>0</v>
      </c>
      <c r="AT399" s="140">
        <f t="shared" si="51"/>
        <v>0</v>
      </c>
      <c r="AU399" s="140">
        <f t="shared" si="52"/>
        <v>0</v>
      </c>
      <c r="AV399" s="140">
        <f t="shared" si="53"/>
        <v>0</v>
      </c>
      <c r="AW399" s="140">
        <f t="shared" si="54"/>
        <v>0</v>
      </c>
      <c r="AX399" s="140">
        <f t="shared" si="55"/>
        <v>0</v>
      </c>
      <c r="AY399" s="140">
        <f t="shared" si="56"/>
        <v>0</v>
      </c>
      <c r="AZ399" s="150"/>
      <c r="BA399" s="150">
        <f t="shared" si="57"/>
        <v>0</v>
      </c>
      <c r="BB399" s="140">
        <f t="shared" si="58"/>
        <v>0</v>
      </c>
      <c r="BC399" s="164">
        <f t="shared" si="59"/>
        <v>0</v>
      </c>
      <c r="BD399" s="150"/>
      <c r="BE399" s="150">
        <f t="shared" si="60"/>
        <v>0</v>
      </c>
      <c r="BF399" s="150"/>
      <c r="BG399" s="150"/>
      <c r="BH399" s="150"/>
      <c r="BI399" s="150"/>
    </row>
    <row r="400" spans="3:61" ht="15" customHeight="1" x14ac:dyDescent="0.25">
      <c r="C400" s="254"/>
      <c r="D400" s="297"/>
      <c r="E400" s="297"/>
      <c r="F400" s="297"/>
      <c r="G400" s="298" t="s">
        <v>214</v>
      </c>
      <c r="H400" s="298"/>
      <c r="I400" s="232" t="s">
        <v>215</v>
      </c>
      <c r="J400" s="232"/>
      <c r="K400" s="232"/>
      <c r="L400" s="232"/>
      <c r="M400" s="232"/>
      <c r="N400" s="232"/>
      <c r="O400" s="232"/>
      <c r="P400" s="217"/>
      <c r="Q400" s="217"/>
      <c r="R400" s="344"/>
      <c r="S400" s="344"/>
      <c r="T400" s="344"/>
      <c r="U400" s="174"/>
      <c r="V400" s="174"/>
      <c r="W400" s="174"/>
      <c r="X400" s="174"/>
      <c r="Y400" s="174"/>
      <c r="Z400" s="174"/>
      <c r="AA400" s="174"/>
      <c r="AB400" s="174"/>
      <c r="AC400" s="217"/>
      <c r="AD400" s="217"/>
      <c r="AH400" s="140">
        <f t="shared" si="43"/>
        <v>11</v>
      </c>
      <c r="AI400" s="140">
        <f t="shared" si="61"/>
        <v>0</v>
      </c>
      <c r="AJ400" s="140">
        <f t="shared" si="44"/>
        <v>0</v>
      </c>
      <c r="AL400">
        <f t="shared" si="45"/>
        <v>0</v>
      </c>
      <c r="AM400" s="140">
        <f t="shared" si="46"/>
        <v>0</v>
      </c>
      <c r="AN400" s="140">
        <f t="shared" si="47"/>
        <v>0</v>
      </c>
      <c r="AO400" s="140">
        <f t="shared" si="48"/>
        <v>0</v>
      </c>
      <c r="AP400" s="163">
        <f t="shared" si="62"/>
        <v>0</v>
      </c>
      <c r="AR400" s="140">
        <f t="shared" si="49"/>
        <v>0</v>
      </c>
      <c r="AS400" s="140">
        <f t="shared" si="50"/>
        <v>0</v>
      </c>
      <c r="AT400" s="140">
        <f t="shared" si="51"/>
        <v>0</v>
      </c>
      <c r="AU400" s="140">
        <f t="shared" si="52"/>
        <v>0</v>
      </c>
      <c r="AV400" s="140">
        <f t="shared" si="53"/>
        <v>0</v>
      </c>
      <c r="AW400" s="140">
        <f t="shared" si="54"/>
        <v>0</v>
      </c>
      <c r="AX400" s="140">
        <f t="shared" si="55"/>
        <v>0</v>
      </c>
      <c r="AY400" s="140">
        <f t="shared" si="56"/>
        <v>0</v>
      </c>
      <c r="AZ400" s="150"/>
      <c r="BA400" s="150">
        <f t="shared" si="57"/>
        <v>0</v>
      </c>
      <c r="BB400" s="140">
        <f t="shared" si="58"/>
        <v>0</v>
      </c>
      <c r="BC400" s="164">
        <f t="shared" si="59"/>
        <v>0</v>
      </c>
      <c r="BD400" s="150"/>
      <c r="BE400" s="150">
        <f t="shared" si="60"/>
        <v>0</v>
      </c>
      <c r="BF400" s="150"/>
      <c r="BG400" s="150"/>
      <c r="BH400" s="150"/>
      <c r="BI400" s="150"/>
    </row>
    <row r="401" spans="3:61" ht="15" customHeight="1" x14ac:dyDescent="0.25">
      <c r="C401" s="254"/>
      <c r="D401" s="297"/>
      <c r="E401" s="297"/>
      <c r="F401" s="297"/>
      <c r="G401" s="298" t="s">
        <v>216</v>
      </c>
      <c r="H401" s="298"/>
      <c r="I401" s="232" t="s">
        <v>217</v>
      </c>
      <c r="J401" s="232"/>
      <c r="K401" s="232"/>
      <c r="L401" s="232"/>
      <c r="M401" s="232"/>
      <c r="N401" s="232"/>
      <c r="O401" s="232"/>
      <c r="P401" s="217"/>
      <c r="Q401" s="217"/>
      <c r="R401" s="344"/>
      <c r="S401" s="344"/>
      <c r="T401" s="344"/>
      <c r="U401" s="174"/>
      <c r="V401" s="174"/>
      <c r="W401" s="174"/>
      <c r="X401" s="174"/>
      <c r="Y401" s="174"/>
      <c r="Z401" s="174"/>
      <c r="AA401" s="174"/>
      <c r="AB401" s="174"/>
      <c r="AC401" s="217"/>
      <c r="AD401" s="217"/>
      <c r="AH401" s="140">
        <f t="shared" si="43"/>
        <v>11</v>
      </c>
      <c r="AI401" s="140">
        <f t="shared" si="61"/>
        <v>0</v>
      </c>
      <c r="AJ401" s="140">
        <f t="shared" si="44"/>
        <v>0</v>
      </c>
      <c r="AL401">
        <f t="shared" si="45"/>
        <v>0</v>
      </c>
      <c r="AM401" s="140">
        <f t="shared" si="46"/>
        <v>0</v>
      </c>
      <c r="AN401" s="140">
        <f t="shared" si="47"/>
        <v>0</v>
      </c>
      <c r="AO401" s="140">
        <f t="shared" si="48"/>
        <v>0</v>
      </c>
      <c r="AP401" s="163">
        <f t="shared" si="62"/>
        <v>0</v>
      </c>
      <c r="AR401" s="140">
        <f t="shared" si="49"/>
        <v>0</v>
      </c>
      <c r="AS401" s="140">
        <f t="shared" si="50"/>
        <v>0</v>
      </c>
      <c r="AT401" s="140">
        <f t="shared" si="51"/>
        <v>0</v>
      </c>
      <c r="AU401" s="140">
        <f t="shared" si="52"/>
        <v>0</v>
      </c>
      <c r="AV401" s="140">
        <f t="shared" si="53"/>
        <v>0</v>
      </c>
      <c r="AW401" s="140">
        <f t="shared" si="54"/>
        <v>0</v>
      </c>
      <c r="AX401" s="140">
        <f t="shared" si="55"/>
        <v>0</v>
      </c>
      <c r="AY401" s="140">
        <f t="shared" si="56"/>
        <v>0</v>
      </c>
      <c r="AZ401" s="150"/>
      <c r="BA401" s="150">
        <f t="shared" si="57"/>
        <v>0</v>
      </c>
      <c r="BB401" s="140">
        <f t="shared" si="58"/>
        <v>0</v>
      </c>
      <c r="BC401" s="164">
        <f t="shared" si="59"/>
        <v>0</v>
      </c>
      <c r="BD401" s="150"/>
      <c r="BE401" s="150">
        <f t="shared" si="60"/>
        <v>0</v>
      </c>
      <c r="BF401" s="150"/>
      <c r="BG401" s="150"/>
      <c r="BH401" s="150"/>
      <c r="BI401" s="150"/>
    </row>
    <row r="402" spans="3:61" ht="15" customHeight="1" x14ac:dyDescent="0.25">
      <c r="C402" s="254"/>
      <c r="D402" s="297"/>
      <c r="E402" s="297"/>
      <c r="F402" s="297"/>
      <c r="G402" s="298" t="s">
        <v>218</v>
      </c>
      <c r="H402" s="298"/>
      <c r="I402" s="232" t="s">
        <v>219</v>
      </c>
      <c r="J402" s="232"/>
      <c r="K402" s="232"/>
      <c r="L402" s="232"/>
      <c r="M402" s="232"/>
      <c r="N402" s="232"/>
      <c r="O402" s="232"/>
      <c r="P402" s="217"/>
      <c r="Q402" s="217"/>
      <c r="R402" s="344"/>
      <c r="S402" s="344"/>
      <c r="T402" s="344"/>
      <c r="U402" s="174"/>
      <c r="V402" s="174"/>
      <c r="W402" s="174"/>
      <c r="X402" s="174"/>
      <c r="Y402" s="174"/>
      <c r="Z402" s="174"/>
      <c r="AA402" s="174"/>
      <c r="AB402" s="174"/>
      <c r="AC402" s="217"/>
      <c r="AD402" s="217"/>
      <c r="AH402" s="140">
        <f t="shared" si="43"/>
        <v>11</v>
      </c>
      <c r="AI402" s="140">
        <f t="shared" si="61"/>
        <v>0</v>
      </c>
      <c r="AJ402" s="140">
        <f t="shared" si="44"/>
        <v>0</v>
      </c>
      <c r="AL402">
        <f t="shared" si="45"/>
        <v>0</v>
      </c>
      <c r="AM402" s="140">
        <f t="shared" si="46"/>
        <v>0</v>
      </c>
      <c r="AN402" s="140">
        <f t="shared" si="47"/>
        <v>0</v>
      </c>
      <c r="AO402" s="140">
        <f t="shared" si="48"/>
        <v>0</v>
      </c>
      <c r="AP402" s="163">
        <f t="shared" si="62"/>
        <v>0</v>
      </c>
      <c r="AR402" s="140">
        <f t="shared" si="49"/>
        <v>0</v>
      </c>
      <c r="AS402" s="140">
        <f t="shared" si="50"/>
        <v>0</v>
      </c>
      <c r="AT402" s="140">
        <f t="shared" si="51"/>
        <v>0</v>
      </c>
      <c r="AU402" s="140">
        <f t="shared" si="52"/>
        <v>0</v>
      </c>
      <c r="AV402" s="140">
        <f t="shared" si="53"/>
        <v>0</v>
      </c>
      <c r="AW402" s="140">
        <f t="shared" si="54"/>
        <v>0</v>
      </c>
      <c r="AX402" s="140">
        <f t="shared" si="55"/>
        <v>0</v>
      </c>
      <c r="AY402" s="140">
        <f t="shared" si="56"/>
        <v>0</v>
      </c>
      <c r="AZ402" s="150"/>
      <c r="BA402" s="150">
        <f t="shared" si="57"/>
        <v>0</v>
      </c>
      <c r="BB402" s="140">
        <f t="shared" si="58"/>
        <v>0</v>
      </c>
      <c r="BC402" s="164">
        <f t="shared" si="59"/>
        <v>0</v>
      </c>
      <c r="BD402" s="150"/>
      <c r="BE402" s="150">
        <f t="shared" si="60"/>
        <v>0</v>
      </c>
      <c r="BF402" s="150"/>
      <c r="BG402" s="150"/>
      <c r="BH402" s="150"/>
      <c r="BI402" s="150"/>
    </row>
    <row r="403" spans="3:61" ht="15" customHeight="1" x14ac:dyDescent="0.25">
      <c r="C403" s="254"/>
      <c r="D403" s="297"/>
      <c r="E403" s="297"/>
      <c r="F403" s="297"/>
      <c r="G403" s="298" t="s">
        <v>220</v>
      </c>
      <c r="H403" s="298"/>
      <c r="I403" s="232" t="s">
        <v>221</v>
      </c>
      <c r="J403" s="232"/>
      <c r="K403" s="232"/>
      <c r="L403" s="232"/>
      <c r="M403" s="232"/>
      <c r="N403" s="232"/>
      <c r="O403" s="232"/>
      <c r="P403" s="217"/>
      <c r="Q403" s="217"/>
      <c r="R403" s="344"/>
      <c r="S403" s="344"/>
      <c r="T403" s="344"/>
      <c r="U403" s="174"/>
      <c r="V403" s="174"/>
      <c r="W403" s="174"/>
      <c r="X403" s="174"/>
      <c r="Y403" s="174"/>
      <c r="Z403" s="174"/>
      <c r="AA403" s="174"/>
      <c r="AB403" s="174"/>
      <c r="AC403" s="217"/>
      <c r="AD403" s="217"/>
      <c r="AH403" s="140">
        <f t="shared" si="43"/>
        <v>11</v>
      </c>
      <c r="AI403" s="140">
        <f t="shared" si="61"/>
        <v>0</v>
      </c>
      <c r="AJ403" s="140">
        <f t="shared" si="44"/>
        <v>0</v>
      </c>
      <c r="AL403">
        <f t="shared" si="45"/>
        <v>0</v>
      </c>
      <c r="AM403" s="140">
        <f t="shared" si="46"/>
        <v>0</v>
      </c>
      <c r="AN403" s="140">
        <f t="shared" si="47"/>
        <v>0</v>
      </c>
      <c r="AO403" s="140">
        <f t="shared" si="48"/>
        <v>0</v>
      </c>
      <c r="AP403" s="163">
        <f t="shared" si="62"/>
        <v>0</v>
      </c>
      <c r="AR403" s="140">
        <f t="shared" si="49"/>
        <v>0</v>
      </c>
      <c r="AS403" s="140">
        <f t="shared" si="50"/>
        <v>0</v>
      </c>
      <c r="AT403" s="140">
        <f t="shared" si="51"/>
        <v>0</v>
      </c>
      <c r="AU403" s="140">
        <f t="shared" si="52"/>
        <v>0</v>
      </c>
      <c r="AV403" s="140">
        <f t="shared" si="53"/>
        <v>0</v>
      </c>
      <c r="AW403" s="140">
        <f t="shared" si="54"/>
        <v>0</v>
      </c>
      <c r="AX403" s="140">
        <f t="shared" si="55"/>
        <v>0</v>
      </c>
      <c r="AY403" s="140">
        <f t="shared" si="56"/>
        <v>0</v>
      </c>
      <c r="AZ403" s="150"/>
      <c r="BA403" s="150">
        <f t="shared" si="57"/>
        <v>0</v>
      </c>
      <c r="BB403" s="140">
        <f t="shared" si="58"/>
        <v>0</v>
      </c>
      <c r="BC403" s="164">
        <f t="shared" si="59"/>
        <v>0</v>
      </c>
      <c r="BD403" s="150"/>
      <c r="BE403" s="150">
        <f t="shared" si="60"/>
        <v>0</v>
      </c>
      <c r="BF403" s="150"/>
      <c r="BG403" s="150"/>
      <c r="BH403" s="150"/>
      <c r="BI403" s="150"/>
    </row>
    <row r="404" spans="3:61" ht="24" customHeight="1" x14ac:dyDescent="0.25">
      <c r="C404" s="254"/>
      <c r="D404" s="297"/>
      <c r="E404" s="297"/>
      <c r="F404" s="297"/>
      <c r="G404" s="298" t="s">
        <v>222</v>
      </c>
      <c r="H404" s="298"/>
      <c r="I404" s="232" t="s">
        <v>223</v>
      </c>
      <c r="J404" s="232"/>
      <c r="K404" s="232"/>
      <c r="L404" s="232"/>
      <c r="M404" s="232"/>
      <c r="N404" s="232"/>
      <c r="O404" s="232"/>
      <c r="P404" s="217"/>
      <c r="Q404" s="217"/>
      <c r="R404" s="344"/>
      <c r="S404" s="344"/>
      <c r="T404" s="344"/>
      <c r="U404" s="174"/>
      <c r="V404" s="174"/>
      <c r="W404" s="174"/>
      <c r="X404" s="174"/>
      <c r="Y404" s="174"/>
      <c r="Z404" s="174"/>
      <c r="AA404" s="174"/>
      <c r="AB404" s="174"/>
      <c r="AC404" s="217"/>
      <c r="AD404" s="217"/>
      <c r="AH404" s="140">
        <f t="shared" si="43"/>
        <v>11</v>
      </c>
      <c r="AI404" s="140">
        <f t="shared" si="61"/>
        <v>0</v>
      </c>
      <c r="AJ404" s="140">
        <f t="shared" si="44"/>
        <v>0</v>
      </c>
      <c r="AL404">
        <f t="shared" si="45"/>
        <v>0</v>
      </c>
      <c r="AM404" s="140">
        <f t="shared" si="46"/>
        <v>0</v>
      </c>
      <c r="AN404" s="140">
        <f t="shared" si="47"/>
        <v>0</v>
      </c>
      <c r="AO404" s="140">
        <f t="shared" si="48"/>
        <v>0</v>
      </c>
      <c r="AP404" s="163">
        <f t="shared" si="62"/>
        <v>0</v>
      </c>
      <c r="AR404" s="140">
        <f t="shared" si="49"/>
        <v>0</v>
      </c>
      <c r="AS404" s="140">
        <f t="shared" si="50"/>
        <v>0</v>
      </c>
      <c r="AT404" s="140">
        <f t="shared" si="51"/>
        <v>0</v>
      </c>
      <c r="AU404" s="140">
        <f t="shared" si="52"/>
        <v>0</v>
      </c>
      <c r="AV404" s="140">
        <f t="shared" si="53"/>
        <v>0</v>
      </c>
      <c r="AW404" s="140">
        <f t="shared" si="54"/>
        <v>0</v>
      </c>
      <c r="AX404" s="140">
        <f t="shared" si="55"/>
        <v>0</v>
      </c>
      <c r="AY404" s="140">
        <f t="shared" si="56"/>
        <v>0</v>
      </c>
      <c r="AZ404" s="150"/>
      <c r="BA404" s="150">
        <f t="shared" si="57"/>
        <v>0</v>
      </c>
      <c r="BB404" s="140">
        <f t="shared" si="58"/>
        <v>0</v>
      </c>
      <c r="BC404" s="164">
        <f t="shared" si="59"/>
        <v>0</v>
      </c>
      <c r="BD404" s="150"/>
      <c r="BE404" s="150">
        <f t="shared" si="60"/>
        <v>0</v>
      </c>
      <c r="BF404" s="150"/>
      <c r="BG404" s="150"/>
      <c r="BH404" s="150"/>
      <c r="BI404" s="150"/>
    </row>
    <row r="405" spans="3:61" ht="15" customHeight="1" x14ac:dyDescent="0.25">
      <c r="C405" s="265" t="s">
        <v>31</v>
      </c>
      <c r="D405" s="297" t="s">
        <v>237</v>
      </c>
      <c r="E405" s="297"/>
      <c r="F405" s="297"/>
      <c r="G405" s="298" t="s">
        <v>225</v>
      </c>
      <c r="H405" s="298"/>
      <c r="I405" s="232" t="s">
        <v>226</v>
      </c>
      <c r="J405" s="232"/>
      <c r="K405" s="232"/>
      <c r="L405" s="232"/>
      <c r="M405" s="232"/>
      <c r="N405" s="232"/>
      <c r="O405" s="232"/>
      <c r="P405" s="217"/>
      <c r="Q405" s="217"/>
      <c r="R405" s="344"/>
      <c r="S405" s="344"/>
      <c r="T405" s="344"/>
      <c r="U405" s="174"/>
      <c r="V405" s="174"/>
      <c r="W405" s="174"/>
      <c r="X405" s="174"/>
      <c r="Y405" s="174"/>
      <c r="Z405" s="174"/>
      <c r="AA405" s="174"/>
      <c r="AB405" s="174"/>
      <c r="AC405" s="217"/>
      <c r="AD405" s="217"/>
      <c r="AH405" s="140">
        <f t="shared" si="43"/>
        <v>11</v>
      </c>
      <c r="AI405" s="140">
        <f t="shared" si="61"/>
        <v>0</v>
      </c>
      <c r="AJ405" s="140">
        <f t="shared" si="44"/>
        <v>0</v>
      </c>
      <c r="AL405">
        <f t="shared" si="45"/>
        <v>0</v>
      </c>
      <c r="AM405" s="140">
        <f t="shared" si="46"/>
        <v>0</v>
      </c>
      <c r="AN405" s="140">
        <f t="shared" si="47"/>
        <v>0</v>
      </c>
      <c r="AO405" s="140">
        <f t="shared" si="48"/>
        <v>0</v>
      </c>
      <c r="AP405" s="163">
        <f t="shared" si="62"/>
        <v>0</v>
      </c>
      <c r="AR405" s="140">
        <f t="shared" si="49"/>
        <v>0</v>
      </c>
      <c r="AS405" s="140">
        <f t="shared" si="50"/>
        <v>0</v>
      </c>
      <c r="AT405" s="140">
        <f t="shared" si="51"/>
        <v>0</v>
      </c>
      <c r="AU405" s="140">
        <f t="shared" si="52"/>
        <v>0</v>
      </c>
      <c r="AV405" s="140">
        <f t="shared" si="53"/>
        <v>0</v>
      </c>
      <c r="AW405" s="140">
        <f t="shared" si="54"/>
        <v>0</v>
      </c>
      <c r="AX405" s="140">
        <f t="shared" si="55"/>
        <v>0</v>
      </c>
      <c r="AY405" s="140">
        <f t="shared" si="56"/>
        <v>0</v>
      </c>
      <c r="AZ405" s="150"/>
      <c r="BA405" s="150">
        <f t="shared" si="57"/>
        <v>0</v>
      </c>
      <c r="BB405" s="140">
        <f t="shared" si="58"/>
        <v>0</v>
      </c>
      <c r="BC405" s="164">
        <f t="shared" si="59"/>
        <v>0</v>
      </c>
      <c r="BD405" s="150"/>
      <c r="BE405" s="150">
        <f t="shared" si="60"/>
        <v>0</v>
      </c>
      <c r="BF405" s="150"/>
      <c r="BG405" s="150"/>
      <c r="BH405" s="150"/>
      <c r="BI405" s="150"/>
    </row>
    <row r="406" spans="3:61" ht="15" customHeight="1" x14ac:dyDescent="0.25">
      <c r="C406" s="266"/>
      <c r="D406" s="297"/>
      <c r="E406" s="297"/>
      <c r="F406" s="297"/>
      <c r="G406" s="298" t="s">
        <v>227</v>
      </c>
      <c r="H406" s="298"/>
      <c r="I406" s="232" t="s">
        <v>228</v>
      </c>
      <c r="J406" s="232"/>
      <c r="K406" s="232"/>
      <c r="L406" s="232"/>
      <c r="M406" s="232"/>
      <c r="N406" s="232"/>
      <c r="O406" s="232"/>
      <c r="P406" s="217"/>
      <c r="Q406" s="217"/>
      <c r="R406" s="344"/>
      <c r="S406" s="344"/>
      <c r="T406" s="344"/>
      <c r="U406" s="174"/>
      <c r="V406" s="174"/>
      <c r="W406" s="174"/>
      <c r="X406" s="174"/>
      <c r="Y406" s="174"/>
      <c r="Z406" s="174"/>
      <c r="AA406" s="174"/>
      <c r="AB406" s="174"/>
      <c r="AC406" s="217"/>
      <c r="AD406" s="217"/>
      <c r="AH406" s="140">
        <f t="shared" si="43"/>
        <v>11</v>
      </c>
      <c r="AI406" s="140">
        <f t="shared" si="61"/>
        <v>0</v>
      </c>
      <c r="AJ406" s="140">
        <f t="shared" si="44"/>
        <v>0</v>
      </c>
      <c r="AL406">
        <f t="shared" si="45"/>
        <v>0</v>
      </c>
      <c r="AM406" s="140">
        <f t="shared" si="46"/>
        <v>0</v>
      </c>
      <c r="AN406" s="140">
        <f t="shared" si="47"/>
        <v>0</v>
      </c>
      <c r="AO406" s="140">
        <f t="shared" si="48"/>
        <v>0</v>
      </c>
      <c r="AP406" s="163">
        <f t="shared" si="62"/>
        <v>0</v>
      </c>
      <c r="AR406" s="140">
        <f t="shared" si="49"/>
        <v>0</v>
      </c>
      <c r="AS406" s="140">
        <f t="shared" si="50"/>
        <v>0</v>
      </c>
      <c r="AT406" s="140">
        <f t="shared" si="51"/>
        <v>0</v>
      </c>
      <c r="AU406" s="140">
        <f t="shared" si="52"/>
        <v>0</v>
      </c>
      <c r="AV406" s="140">
        <f t="shared" si="53"/>
        <v>0</v>
      </c>
      <c r="AW406" s="140">
        <f t="shared" si="54"/>
        <v>0</v>
      </c>
      <c r="AX406" s="140">
        <f t="shared" si="55"/>
        <v>0</v>
      </c>
      <c r="AY406" s="140">
        <f t="shared" si="56"/>
        <v>0</v>
      </c>
      <c r="AZ406" s="150"/>
      <c r="BA406" s="150">
        <f t="shared" si="57"/>
        <v>0</v>
      </c>
      <c r="BB406" s="140">
        <f t="shared" si="58"/>
        <v>0</v>
      </c>
      <c r="BC406" s="164">
        <f t="shared" si="59"/>
        <v>0</v>
      </c>
      <c r="BD406" s="150"/>
      <c r="BE406" s="150">
        <f t="shared" si="60"/>
        <v>0</v>
      </c>
      <c r="BF406" s="150"/>
      <c r="BG406" s="150"/>
      <c r="BH406" s="150"/>
      <c r="BI406" s="150"/>
    </row>
    <row r="407" spans="3:61" ht="15" customHeight="1" x14ac:dyDescent="0.25">
      <c r="C407" s="266"/>
      <c r="D407" s="297"/>
      <c r="E407" s="297"/>
      <c r="F407" s="297"/>
      <c r="G407" s="298" t="s">
        <v>229</v>
      </c>
      <c r="H407" s="298"/>
      <c r="I407" s="232" t="s">
        <v>230</v>
      </c>
      <c r="J407" s="232"/>
      <c r="K407" s="232"/>
      <c r="L407" s="232"/>
      <c r="M407" s="232"/>
      <c r="N407" s="232"/>
      <c r="O407" s="232"/>
      <c r="P407" s="217"/>
      <c r="Q407" s="217"/>
      <c r="R407" s="344"/>
      <c r="S407" s="344"/>
      <c r="T407" s="344"/>
      <c r="U407" s="174"/>
      <c r="V407" s="174"/>
      <c r="W407" s="174"/>
      <c r="X407" s="174"/>
      <c r="Y407" s="174"/>
      <c r="Z407" s="174"/>
      <c r="AA407" s="174"/>
      <c r="AB407" s="174"/>
      <c r="AC407" s="217"/>
      <c r="AD407" s="217"/>
      <c r="AH407" s="140">
        <f t="shared" si="43"/>
        <v>11</v>
      </c>
      <c r="AI407" s="140">
        <f t="shared" si="61"/>
        <v>0</v>
      </c>
      <c r="AJ407" s="140">
        <f t="shared" si="44"/>
        <v>0</v>
      </c>
      <c r="AL407">
        <f t="shared" si="45"/>
        <v>0</v>
      </c>
      <c r="AM407" s="140">
        <f t="shared" si="46"/>
        <v>0</v>
      </c>
      <c r="AN407" s="140">
        <f t="shared" si="47"/>
        <v>0</v>
      </c>
      <c r="AO407" s="140">
        <f t="shared" si="48"/>
        <v>0</v>
      </c>
      <c r="AP407" s="163">
        <f t="shared" si="62"/>
        <v>0</v>
      </c>
      <c r="AR407" s="140">
        <f t="shared" si="49"/>
        <v>0</v>
      </c>
      <c r="AS407" s="140">
        <f t="shared" si="50"/>
        <v>0</v>
      </c>
      <c r="AT407" s="140">
        <f t="shared" si="51"/>
        <v>0</v>
      </c>
      <c r="AU407" s="140">
        <f t="shared" si="52"/>
        <v>0</v>
      </c>
      <c r="AV407" s="140">
        <f t="shared" si="53"/>
        <v>0</v>
      </c>
      <c r="AW407" s="140">
        <f t="shared" si="54"/>
        <v>0</v>
      </c>
      <c r="AX407" s="140">
        <f t="shared" si="55"/>
        <v>0</v>
      </c>
      <c r="AY407" s="140">
        <f t="shared" si="56"/>
        <v>0</v>
      </c>
      <c r="AZ407" s="150"/>
      <c r="BA407" s="150">
        <f t="shared" si="57"/>
        <v>0</v>
      </c>
      <c r="BB407" s="140">
        <f t="shared" si="58"/>
        <v>0</v>
      </c>
      <c r="BC407" s="164">
        <f t="shared" si="59"/>
        <v>0</v>
      </c>
      <c r="BD407" s="150"/>
      <c r="BE407" s="150">
        <f t="shared" si="60"/>
        <v>0</v>
      </c>
      <c r="BF407" s="150"/>
      <c r="BG407" s="150"/>
      <c r="BH407" s="150"/>
      <c r="BI407" s="150"/>
    </row>
    <row r="408" spans="3:61" ht="15" customHeight="1" x14ac:dyDescent="0.25">
      <c r="C408" s="266"/>
      <c r="D408" s="297"/>
      <c r="E408" s="297"/>
      <c r="F408" s="297"/>
      <c r="G408" s="298" t="s">
        <v>231</v>
      </c>
      <c r="H408" s="298"/>
      <c r="I408" s="232" t="s">
        <v>232</v>
      </c>
      <c r="J408" s="232"/>
      <c r="K408" s="232"/>
      <c r="L408" s="232"/>
      <c r="M408" s="232"/>
      <c r="N408" s="232"/>
      <c r="O408" s="232"/>
      <c r="P408" s="217"/>
      <c r="Q408" s="217"/>
      <c r="R408" s="344"/>
      <c r="S408" s="344"/>
      <c r="T408" s="344"/>
      <c r="U408" s="174"/>
      <c r="V408" s="174"/>
      <c r="W408" s="174"/>
      <c r="X408" s="174"/>
      <c r="Y408" s="174"/>
      <c r="Z408" s="174"/>
      <c r="AA408" s="174"/>
      <c r="AB408" s="174"/>
      <c r="AC408" s="217"/>
      <c r="AD408" s="217"/>
      <c r="AH408" s="140">
        <f t="shared" si="43"/>
        <v>11</v>
      </c>
      <c r="AI408" s="140">
        <f t="shared" si="61"/>
        <v>0</v>
      </c>
      <c r="AJ408" s="140">
        <f t="shared" si="44"/>
        <v>0</v>
      </c>
      <c r="AL408">
        <f t="shared" si="45"/>
        <v>0</v>
      </c>
      <c r="AM408" s="140">
        <f t="shared" si="46"/>
        <v>0</v>
      </c>
      <c r="AN408" s="140">
        <f t="shared" si="47"/>
        <v>0</v>
      </c>
      <c r="AO408" s="140">
        <f t="shared" si="48"/>
        <v>0</v>
      </c>
      <c r="AP408" s="163">
        <f t="shared" si="62"/>
        <v>0</v>
      </c>
      <c r="AR408" s="140">
        <f t="shared" si="49"/>
        <v>0</v>
      </c>
      <c r="AS408" s="140">
        <f t="shared" si="50"/>
        <v>0</v>
      </c>
      <c r="AT408" s="140">
        <f t="shared" si="51"/>
        <v>0</v>
      </c>
      <c r="AU408" s="140">
        <f t="shared" si="52"/>
        <v>0</v>
      </c>
      <c r="AV408" s="140">
        <f t="shared" si="53"/>
        <v>0</v>
      </c>
      <c r="AW408" s="140">
        <f t="shared" si="54"/>
        <v>0</v>
      </c>
      <c r="AX408" s="140">
        <f t="shared" si="55"/>
        <v>0</v>
      </c>
      <c r="AY408" s="140">
        <f t="shared" si="56"/>
        <v>0</v>
      </c>
      <c r="AZ408" s="150"/>
      <c r="BA408" s="150">
        <f t="shared" si="57"/>
        <v>0</v>
      </c>
      <c r="BB408" s="140">
        <f t="shared" si="58"/>
        <v>0</v>
      </c>
      <c r="BC408" s="164">
        <f t="shared" si="59"/>
        <v>0</v>
      </c>
      <c r="BD408" s="150"/>
      <c r="BE408" s="150">
        <f t="shared" si="60"/>
        <v>0</v>
      </c>
      <c r="BF408" s="150"/>
      <c r="BG408" s="150"/>
      <c r="BH408" s="150"/>
      <c r="BI408" s="150"/>
    </row>
    <row r="409" spans="3:61" ht="15" customHeight="1" x14ac:dyDescent="0.25">
      <c r="C409" s="266"/>
      <c r="D409" s="297"/>
      <c r="E409" s="297"/>
      <c r="F409" s="297"/>
      <c r="G409" s="298" t="s">
        <v>233</v>
      </c>
      <c r="H409" s="298"/>
      <c r="I409" s="232" t="s">
        <v>234</v>
      </c>
      <c r="J409" s="232"/>
      <c r="K409" s="232"/>
      <c r="L409" s="232"/>
      <c r="M409" s="232"/>
      <c r="N409" s="232"/>
      <c r="O409" s="232"/>
      <c r="P409" s="217"/>
      <c r="Q409" s="217"/>
      <c r="R409" s="344"/>
      <c r="S409" s="344"/>
      <c r="T409" s="344"/>
      <c r="U409" s="174"/>
      <c r="V409" s="174"/>
      <c r="W409" s="174"/>
      <c r="X409" s="174"/>
      <c r="Y409" s="174"/>
      <c r="Z409" s="174"/>
      <c r="AA409" s="174"/>
      <c r="AB409" s="174"/>
      <c r="AC409" s="217"/>
      <c r="AD409" s="217"/>
      <c r="AH409" s="140">
        <f t="shared" si="43"/>
        <v>11</v>
      </c>
      <c r="AI409" s="140">
        <f t="shared" si="61"/>
        <v>0</v>
      </c>
      <c r="AJ409" s="140">
        <f t="shared" si="44"/>
        <v>0</v>
      </c>
      <c r="AL409">
        <f t="shared" si="45"/>
        <v>0</v>
      </c>
      <c r="AM409" s="140">
        <f t="shared" si="46"/>
        <v>0</v>
      </c>
      <c r="AN409" s="140">
        <f t="shared" si="47"/>
        <v>0</v>
      </c>
      <c r="AO409" s="140">
        <f t="shared" si="48"/>
        <v>0</v>
      </c>
      <c r="AP409" s="163">
        <f t="shared" si="62"/>
        <v>0</v>
      </c>
      <c r="AR409" s="140">
        <f t="shared" si="49"/>
        <v>0</v>
      </c>
      <c r="AS409" s="140">
        <f t="shared" si="50"/>
        <v>0</v>
      </c>
      <c r="AT409" s="140">
        <f t="shared" si="51"/>
        <v>0</v>
      </c>
      <c r="AU409" s="140">
        <f t="shared" si="52"/>
        <v>0</v>
      </c>
      <c r="AV409" s="140">
        <f t="shared" si="53"/>
        <v>0</v>
      </c>
      <c r="AW409" s="140">
        <f t="shared" si="54"/>
        <v>0</v>
      </c>
      <c r="AX409" s="140">
        <f t="shared" si="55"/>
        <v>0</v>
      </c>
      <c r="AY409" s="140">
        <f t="shared" si="56"/>
        <v>0</v>
      </c>
      <c r="AZ409" s="150"/>
      <c r="BA409" s="150">
        <f t="shared" si="57"/>
        <v>0</v>
      </c>
      <c r="BB409" s="140">
        <f t="shared" si="58"/>
        <v>0</v>
      </c>
      <c r="BC409" s="164">
        <f t="shared" si="59"/>
        <v>0</v>
      </c>
      <c r="BD409" s="150"/>
      <c r="BE409" s="150">
        <f t="shared" si="60"/>
        <v>0</v>
      </c>
      <c r="BF409" s="150"/>
      <c r="BG409" s="150"/>
      <c r="BH409" s="150"/>
      <c r="BI409" s="150"/>
    </row>
    <row r="410" spans="3:61" ht="24" customHeight="1" x14ac:dyDescent="0.25">
      <c r="C410" s="267"/>
      <c r="D410" s="297"/>
      <c r="E410" s="297"/>
      <c r="F410" s="297"/>
      <c r="G410" s="298" t="s">
        <v>235</v>
      </c>
      <c r="H410" s="298"/>
      <c r="I410" s="232" t="s">
        <v>236</v>
      </c>
      <c r="J410" s="232"/>
      <c r="K410" s="232"/>
      <c r="L410" s="232"/>
      <c r="M410" s="232"/>
      <c r="N410" s="232"/>
      <c r="O410" s="232"/>
      <c r="P410" s="217"/>
      <c r="Q410" s="217"/>
      <c r="R410" s="344"/>
      <c r="S410" s="344"/>
      <c r="T410" s="344"/>
      <c r="U410" s="174"/>
      <c r="V410" s="174"/>
      <c r="W410" s="174"/>
      <c r="X410" s="174"/>
      <c r="Y410" s="174"/>
      <c r="Z410" s="174"/>
      <c r="AA410" s="174"/>
      <c r="AB410" s="174"/>
      <c r="AC410" s="217"/>
      <c r="AD410" s="217"/>
      <c r="AH410" s="140">
        <f t="shared" si="43"/>
        <v>11</v>
      </c>
      <c r="AI410" s="140">
        <f t="shared" si="61"/>
        <v>0</v>
      </c>
      <c r="AJ410" s="140">
        <f t="shared" si="44"/>
        <v>0</v>
      </c>
      <c r="AL410">
        <f t="shared" si="45"/>
        <v>0</v>
      </c>
      <c r="AM410" s="140">
        <f t="shared" si="46"/>
        <v>0</v>
      </c>
      <c r="AN410" s="140">
        <f t="shared" si="47"/>
        <v>0</v>
      </c>
      <c r="AO410" s="140">
        <f t="shared" si="48"/>
        <v>0</v>
      </c>
      <c r="AP410" s="163">
        <f t="shared" si="62"/>
        <v>0</v>
      </c>
      <c r="AR410" s="140">
        <f t="shared" si="49"/>
        <v>0</v>
      </c>
      <c r="AS410" s="140">
        <f t="shared" si="50"/>
        <v>0</v>
      </c>
      <c r="AT410" s="140">
        <f t="shared" si="51"/>
        <v>0</v>
      </c>
      <c r="AU410" s="140">
        <f t="shared" si="52"/>
        <v>0</v>
      </c>
      <c r="AV410" s="140">
        <f t="shared" si="53"/>
        <v>0</v>
      </c>
      <c r="AW410" s="140">
        <f t="shared" si="54"/>
        <v>0</v>
      </c>
      <c r="AX410" s="140">
        <f t="shared" si="55"/>
        <v>0</v>
      </c>
      <c r="AY410" s="140">
        <f t="shared" si="56"/>
        <v>0</v>
      </c>
      <c r="AZ410" s="150"/>
      <c r="BA410" s="150">
        <f t="shared" si="57"/>
        <v>0</v>
      </c>
      <c r="BB410" s="140">
        <f t="shared" si="58"/>
        <v>0</v>
      </c>
      <c r="BC410" s="164">
        <f t="shared" si="59"/>
        <v>0</v>
      </c>
      <c r="BD410" s="150"/>
      <c r="BE410" s="150">
        <f t="shared" si="60"/>
        <v>0</v>
      </c>
      <c r="BF410" s="150"/>
      <c r="BG410" s="150"/>
      <c r="BH410" s="150"/>
      <c r="BI410" s="150"/>
    </row>
    <row r="411" spans="3:61" ht="15" customHeight="1" x14ac:dyDescent="0.25">
      <c r="C411" s="254" t="s">
        <v>32</v>
      </c>
      <c r="D411" s="297" t="s">
        <v>262</v>
      </c>
      <c r="E411" s="297"/>
      <c r="F411" s="297"/>
      <c r="G411" s="298" t="s">
        <v>238</v>
      </c>
      <c r="H411" s="298"/>
      <c r="I411" s="232" t="s">
        <v>239</v>
      </c>
      <c r="J411" s="232"/>
      <c r="K411" s="232"/>
      <c r="L411" s="232"/>
      <c r="M411" s="232"/>
      <c r="N411" s="232"/>
      <c r="O411" s="232"/>
      <c r="P411" s="217"/>
      <c r="Q411" s="217"/>
      <c r="R411" s="344"/>
      <c r="S411" s="344"/>
      <c r="T411" s="344"/>
      <c r="U411" s="174"/>
      <c r="V411" s="174"/>
      <c r="W411" s="174"/>
      <c r="X411" s="174"/>
      <c r="Y411" s="174"/>
      <c r="Z411" s="174"/>
      <c r="AA411" s="174"/>
      <c r="AB411" s="174"/>
      <c r="AC411" s="217"/>
      <c r="AD411" s="217"/>
      <c r="AH411" s="140">
        <f t="shared" si="43"/>
        <v>11</v>
      </c>
      <c r="AI411" s="140">
        <f t="shared" si="61"/>
        <v>0</v>
      </c>
      <c r="AJ411" s="140">
        <f t="shared" si="44"/>
        <v>0</v>
      </c>
      <c r="AL411">
        <f t="shared" si="45"/>
        <v>0</v>
      </c>
      <c r="AM411" s="140">
        <f t="shared" si="46"/>
        <v>0</v>
      </c>
      <c r="AN411" s="140">
        <f t="shared" si="47"/>
        <v>0</v>
      </c>
      <c r="AO411" s="140">
        <f t="shared" si="48"/>
        <v>0</v>
      </c>
      <c r="AP411" s="163">
        <f t="shared" si="62"/>
        <v>0</v>
      </c>
      <c r="AR411" s="140">
        <f t="shared" si="49"/>
        <v>0</v>
      </c>
      <c r="AS411" s="140">
        <f t="shared" si="50"/>
        <v>0</v>
      </c>
      <c r="AT411" s="140">
        <f t="shared" si="51"/>
        <v>0</v>
      </c>
      <c r="AU411" s="140">
        <f t="shared" si="52"/>
        <v>0</v>
      </c>
      <c r="AV411" s="140">
        <f t="shared" si="53"/>
        <v>0</v>
      </c>
      <c r="AW411" s="140">
        <f t="shared" si="54"/>
        <v>0</v>
      </c>
      <c r="AX411" s="140">
        <f t="shared" si="55"/>
        <v>0</v>
      </c>
      <c r="AY411" s="140">
        <f t="shared" si="56"/>
        <v>0</v>
      </c>
      <c r="AZ411" s="150"/>
      <c r="BA411" s="150">
        <f t="shared" si="57"/>
        <v>0</v>
      </c>
      <c r="BB411" s="140">
        <f t="shared" si="58"/>
        <v>0</v>
      </c>
      <c r="BC411" s="164">
        <f t="shared" si="59"/>
        <v>0</v>
      </c>
      <c r="BD411" s="150"/>
      <c r="BE411" s="150">
        <f t="shared" si="60"/>
        <v>0</v>
      </c>
      <c r="BF411" s="150"/>
      <c r="BG411" s="150"/>
      <c r="BH411" s="150"/>
      <c r="BI411" s="150"/>
    </row>
    <row r="412" spans="3:61" ht="15" customHeight="1" x14ac:dyDescent="0.25">
      <c r="C412" s="254"/>
      <c r="D412" s="297"/>
      <c r="E412" s="297"/>
      <c r="F412" s="297"/>
      <c r="G412" s="298" t="s">
        <v>240</v>
      </c>
      <c r="H412" s="298"/>
      <c r="I412" s="232" t="s">
        <v>241</v>
      </c>
      <c r="J412" s="232"/>
      <c r="K412" s="232"/>
      <c r="L412" s="232"/>
      <c r="M412" s="232"/>
      <c r="N412" s="232"/>
      <c r="O412" s="232"/>
      <c r="P412" s="217"/>
      <c r="Q412" s="217"/>
      <c r="R412" s="344"/>
      <c r="S412" s="344"/>
      <c r="T412" s="344"/>
      <c r="U412" s="174"/>
      <c r="V412" s="174"/>
      <c r="W412" s="174"/>
      <c r="X412" s="174"/>
      <c r="Y412" s="174"/>
      <c r="Z412" s="174"/>
      <c r="AA412" s="174"/>
      <c r="AB412" s="174"/>
      <c r="AC412" s="217"/>
      <c r="AD412" s="217"/>
      <c r="AH412" s="140">
        <f t="shared" si="43"/>
        <v>11</v>
      </c>
      <c r="AI412" s="140">
        <f t="shared" si="61"/>
        <v>0</v>
      </c>
      <c r="AJ412" s="140">
        <f t="shared" si="44"/>
        <v>0</v>
      </c>
      <c r="AL412">
        <f t="shared" si="45"/>
        <v>0</v>
      </c>
      <c r="AM412" s="140">
        <f t="shared" si="46"/>
        <v>0</v>
      </c>
      <c r="AN412" s="140">
        <f t="shared" si="47"/>
        <v>0</v>
      </c>
      <c r="AO412" s="140">
        <f t="shared" si="48"/>
        <v>0</v>
      </c>
      <c r="AP412" s="163">
        <f t="shared" si="62"/>
        <v>0</v>
      </c>
      <c r="AR412" s="140">
        <f t="shared" si="49"/>
        <v>0</v>
      </c>
      <c r="AS412" s="140">
        <f t="shared" si="50"/>
        <v>0</v>
      </c>
      <c r="AT412" s="140">
        <f t="shared" si="51"/>
        <v>0</v>
      </c>
      <c r="AU412" s="140">
        <f t="shared" si="52"/>
        <v>0</v>
      </c>
      <c r="AV412" s="140">
        <f t="shared" si="53"/>
        <v>0</v>
      </c>
      <c r="AW412" s="140">
        <f t="shared" si="54"/>
        <v>0</v>
      </c>
      <c r="AX412" s="140">
        <f t="shared" si="55"/>
        <v>0</v>
      </c>
      <c r="AY412" s="140">
        <f t="shared" si="56"/>
        <v>0</v>
      </c>
      <c r="AZ412" s="150"/>
      <c r="BA412" s="150">
        <f t="shared" si="57"/>
        <v>0</v>
      </c>
      <c r="BB412" s="140">
        <f t="shared" si="58"/>
        <v>0</v>
      </c>
      <c r="BC412" s="164">
        <f t="shared" si="59"/>
        <v>0</v>
      </c>
      <c r="BD412" s="150"/>
      <c r="BE412" s="150">
        <f t="shared" si="60"/>
        <v>0</v>
      </c>
      <c r="BF412" s="150"/>
      <c r="BG412" s="150"/>
      <c r="BH412" s="150"/>
      <c r="BI412" s="150"/>
    </row>
    <row r="413" spans="3:61" ht="24" customHeight="1" x14ac:dyDescent="0.25">
      <c r="C413" s="254"/>
      <c r="D413" s="297"/>
      <c r="E413" s="297"/>
      <c r="F413" s="297"/>
      <c r="G413" s="298" t="s">
        <v>242</v>
      </c>
      <c r="H413" s="298"/>
      <c r="I413" s="232" t="s">
        <v>243</v>
      </c>
      <c r="J413" s="232"/>
      <c r="K413" s="232"/>
      <c r="L413" s="232"/>
      <c r="M413" s="232"/>
      <c r="N413" s="232"/>
      <c r="O413" s="232"/>
      <c r="P413" s="217"/>
      <c r="Q413" s="217"/>
      <c r="R413" s="344"/>
      <c r="S413" s="344"/>
      <c r="T413" s="344"/>
      <c r="U413" s="174"/>
      <c r="V413" s="174"/>
      <c r="W413" s="174"/>
      <c r="X413" s="174"/>
      <c r="Y413" s="174"/>
      <c r="Z413" s="174"/>
      <c r="AA413" s="174"/>
      <c r="AB413" s="174"/>
      <c r="AC413" s="217"/>
      <c r="AD413" s="217"/>
      <c r="AH413" s="140">
        <f t="shared" si="43"/>
        <v>11</v>
      </c>
      <c r="AI413" s="140">
        <f t="shared" si="61"/>
        <v>0</v>
      </c>
      <c r="AJ413" s="140">
        <f t="shared" si="44"/>
        <v>0</v>
      </c>
      <c r="AL413">
        <f t="shared" si="45"/>
        <v>0</v>
      </c>
      <c r="AM413" s="140">
        <f t="shared" si="46"/>
        <v>0</v>
      </c>
      <c r="AN413" s="140">
        <f t="shared" si="47"/>
        <v>0</v>
      </c>
      <c r="AO413" s="140">
        <f t="shared" si="48"/>
        <v>0</v>
      </c>
      <c r="AP413" s="163">
        <f t="shared" si="62"/>
        <v>0</v>
      </c>
      <c r="AR413" s="140">
        <f t="shared" si="49"/>
        <v>0</v>
      </c>
      <c r="AS413" s="140">
        <f t="shared" si="50"/>
        <v>0</v>
      </c>
      <c r="AT413" s="140">
        <f t="shared" si="51"/>
        <v>0</v>
      </c>
      <c r="AU413" s="140">
        <f t="shared" si="52"/>
        <v>0</v>
      </c>
      <c r="AV413" s="140">
        <f t="shared" si="53"/>
        <v>0</v>
      </c>
      <c r="AW413" s="140">
        <f t="shared" si="54"/>
        <v>0</v>
      </c>
      <c r="AX413" s="140">
        <f t="shared" si="55"/>
        <v>0</v>
      </c>
      <c r="AY413" s="140">
        <f t="shared" si="56"/>
        <v>0</v>
      </c>
      <c r="AZ413" s="150"/>
      <c r="BA413" s="150">
        <f t="shared" si="57"/>
        <v>0</v>
      </c>
      <c r="BB413" s="140">
        <f t="shared" si="58"/>
        <v>0</v>
      </c>
      <c r="BC413" s="164">
        <f t="shared" si="59"/>
        <v>0</v>
      </c>
      <c r="BD413" s="150"/>
      <c r="BE413" s="150">
        <f t="shared" si="60"/>
        <v>0</v>
      </c>
      <c r="BF413" s="150"/>
      <c r="BG413" s="150"/>
      <c r="BH413" s="150"/>
      <c r="BI413" s="150"/>
    </row>
    <row r="414" spans="3:61" ht="24" customHeight="1" x14ac:dyDescent="0.25">
      <c r="C414" s="254"/>
      <c r="D414" s="297"/>
      <c r="E414" s="297"/>
      <c r="F414" s="297"/>
      <c r="G414" s="298" t="s">
        <v>244</v>
      </c>
      <c r="H414" s="298"/>
      <c r="I414" s="232" t="s">
        <v>245</v>
      </c>
      <c r="J414" s="232"/>
      <c r="K414" s="232"/>
      <c r="L414" s="232"/>
      <c r="M414" s="232"/>
      <c r="N414" s="232"/>
      <c r="O414" s="232"/>
      <c r="P414" s="217"/>
      <c r="Q414" s="217"/>
      <c r="R414" s="344"/>
      <c r="S414" s="344"/>
      <c r="T414" s="344"/>
      <c r="U414" s="174"/>
      <c r="V414" s="174"/>
      <c r="W414" s="174"/>
      <c r="X414" s="174"/>
      <c r="Y414" s="174"/>
      <c r="Z414" s="174"/>
      <c r="AA414" s="174"/>
      <c r="AB414" s="174"/>
      <c r="AC414" s="217"/>
      <c r="AD414" s="217"/>
      <c r="AH414" s="140">
        <f t="shared" si="43"/>
        <v>11</v>
      </c>
      <c r="AI414" s="140">
        <f t="shared" si="61"/>
        <v>0</v>
      </c>
      <c r="AJ414" s="140">
        <f t="shared" si="44"/>
        <v>0</v>
      </c>
      <c r="AL414">
        <f t="shared" si="45"/>
        <v>0</v>
      </c>
      <c r="AM414" s="140">
        <f t="shared" si="46"/>
        <v>0</v>
      </c>
      <c r="AN414" s="140">
        <f t="shared" si="47"/>
        <v>0</v>
      </c>
      <c r="AO414" s="140">
        <f t="shared" si="48"/>
        <v>0</v>
      </c>
      <c r="AP414" s="163">
        <f t="shared" si="62"/>
        <v>0</v>
      </c>
      <c r="AR414" s="140">
        <f t="shared" si="49"/>
        <v>0</v>
      </c>
      <c r="AS414" s="140">
        <f t="shared" si="50"/>
        <v>0</v>
      </c>
      <c r="AT414" s="140">
        <f t="shared" si="51"/>
        <v>0</v>
      </c>
      <c r="AU414" s="140">
        <f t="shared" si="52"/>
        <v>0</v>
      </c>
      <c r="AV414" s="140">
        <f t="shared" si="53"/>
        <v>0</v>
      </c>
      <c r="AW414" s="140">
        <f t="shared" si="54"/>
        <v>0</v>
      </c>
      <c r="AX414" s="140">
        <f t="shared" si="55"/>
        <v>0</v>
      </c>
      <c r="AY414" s="140">
        <f t="shared" si="56"/>
        <v>0</v>
      </c>
      <c r="AZ414" s="150"/>
      <c r="BA414" s="150">
        <f t="shared" si="57"/>
        <v>0</v>
      </c>
      <c r="BB414" s="140">
        <f t="shared" si="58"/>
        <v>0</v>
      </c>
      <c r="BC414" s="164">
        <f t="shared" si="59"/>
        <v>0</v>
      </c>
      <c r="BD414" s="150"/>
      <c r="BE414" s="150">
        <f t="shared" si="60"/>
        <v>0</v>
      </c>
      <c r="BF414" s="150"/>
      <c r="BG414" s="150"/>
      <c r="BH414" s="150"/>
      <c r="BI414" s="150"/>
    </row>
    <row r="415" spans="3:61" ht="24" customHeight="1" x14ac:dyDescent="0.25">
      <c r="C415" s="254" t="s">
        <v>33</v>
      </c>
      <c r="D415" s="297" t="s">
        <v>263</v>
      </c>
      <c r="E415" s="297"/>
      <c r="F415" s="297"/>
      <c r="G415" s="298" t="s">
        <v>246</v>
      </c>
      <c r="H415" s="298"/>
      <c r="I415" s="232" t="s">
        <v>247</v>
      </c>
      <c r="J415" s="232"/>
      <c r="K415" s="232"/>
      <c r="L415" s="232"/>
      <c r="M415" s="232"/>
      <c r="N415" s="232"/>
      <c r="O415" s="232"/>
      <c r="P415" s="217"/>
      <c r="Q415" s="217"/>
      <c r="R415" s="344"/>
      <c r="S415" s="344"/>
      <c r="T415" s="344"/>
      <c r="U415" s="174"/>
      <c r="V415" s="174"/>
      <c r="W415" s="174"/>
      <c r="X415" s="174"/>
      <c r="Y415" s="174"/>
      <c r="Z415" s="174"/>
      <c r="AA415" s="174"/>
      <c r="AB415" s="174"/>
      <c r="AC415" s="217"/>
      <c r="AD415" s="217"/>
      <c r="AH415" s="140">
        <f t="shared" si="43"/>
        <v>11</v>
      </c>
      <c r="AI415" s="140">
        <f t="shared" si="61"/>
        <v>0</v>
      </c>
      <c r="AJ415" s="140">
        <f t="shared" si="44"/>
        <v>0</v>
      </c>
      <c r="AL415">
        <f t="shared" si="45"/>
        <v>0</v>
      </c>
      <c r="AM415" s="140">
        <f t="shared" si="46"/>
        <v>0</v>
      </c>
      <c r="AN415" s="140">
        <f t="shared" si="47"/>
        <v>0</v>
      </c>
      <c r="AO415" s="140">
        <f t="shared" si="48"/>
        <v>0</v>
      </c>
      <c r="AP415" s="163">
        <f t="shared" si="62"/>
        <v>0</v>
      </c>
      <c r="AR415" s="140">
        <f t="shared" si="49"/>
        <v>0</v>
      </c>
      <c r="AS415" s="140">
        <f t="shared" si="50"/>
        <v>0</v>
      </c>
      <c r="AT415" s="140">
        <f t="shared" si="51"/>
        <v>0</v>
      </c>
      <c r="AU415" s="140">
        <f t="shared" si="52"/>
        <v>0</v>
      </c>
      <c r="AV415" s="140">
        <f t="shared" si="53"/>
        <v>0</v>
      </c>
      <c r="AW415" s="140">
        <f t="shared" si="54"/>
        <v>0</v>
      </c>
      <c r="AX415" s="140">
        <f t="shared" si="55"/>
        <v>0</v>
      </c>
      <c r="AY415" s="140">
        <f t="shared" si="56"/>
        <v>0</v>
      </c>
      <c r="AZ415" s="150"/>
      <c r="BA415" s="150">
        <f t="shared" si="57"/>
        <v>0</v>
      </c>
      <c r="BB415" s="140">
        <f t="shared" si="58"/>
        <v>0</v>
      </c>
      <c r="BC415" s="164">
        <f t="shared" si="59"/>
        <v>0</v>
      </c>
      <c r="BD415" s="150"/>
      <c r="BE415" s="150">
        <f t="shared" si="60"/>
        <v>0</v>
      </c>
      <c r="BF415" s="150"/>
      <c r="BG415" s="150"/>
      <c r="BH415" s="150"/>
      <c r="BI415" s="150"/>
    </row>
    <row r="416" spans="3:61" ht="24" customHeight="1" x14ac:dyDescent="0.25">
      <c r="C416" s="254"/>
      <c r="D416" s="297"/>
      <c r="E416" s="297"/>
      <c r="F416" s="297"/>
      <c r="G416" s="298" t="s">
        <v>248</v>
      </c>
      <c r="H416" s="298"/>
      <c r="I416" s="232" t="s">
        <v>249</v>
      </c>
      <c r="J416" s="232"/>
      <c r="K416" s="232"/>
      <c r="L416" s="232"/>
      <c r="M416" s="232"/>
      <c r="N416" s="232"/>
      <c r="O416" s="232"/>
      <c r="P416" s="217"/>
      <c r="Q416" s="217"/>
      <c r="R416" s="344"/>
      <c r="S416" s="344"/>
      <c r="T416" s="344"/>
      <c r="U416" s="174"/>
      <c r="V416" s="174"/>
      <c r="W416" s="174"/>
      <c r="X416" s="174"/>
      <c r="Y416" s="174"/>
      <c r="Z416" s="174"/>
      <c r="AA416" s="174"/>
      <c r="AB416" s="174"/>
      <c r="AC416" s="217"/>
      <c r="AD416" s="217"/>
      <c r="AH416" s="140">
        <f t="shared" si="43"/>
        <v>11</v>
      </c>
      <c r="AI416" s="140">
        <f t="shared" si="61"/>
        <v>0</v>
      </c>
      <c r="AJ416" s="140">
        <f t="shared" si="44"/>
        <v>0</v>
      </c>
      <c r="AL416">
        <f t="shared" si="45"/>
        <v>0</v>
      </c>
      <c r="AM416" s="140">
        <f t="shared" si="46"/>
        <v>0</v>
      </c>
      <c r="AN416" s="140">
        <f t="shared" si="47"/>
        <v>0</v>
      </c>
      <c r="AO416" s="140">
        <f t="shared" si="48"/>
        <v>0</v>
      </c>
      <c r="AP416" s="163">
        <f t="shared" si="62"/>
        <v>0</v>
      </c>
      <c r="AR416" s="140">
        <f t="shared" si="49"/>
        <v>0</v>
      </c>
      <c r="AS416" s="140">
        <f t="shared" si="50"/>
        <v>0</v>
      </c>
      <c r="AT416" s="140">
        <f t="shared" si="51"/>
        <v>0</v>
      </c>
      <c r="AU416" s="140">
        <f t="shared" si="52"/>
        <v>0</v>
      </c>
      <c r="AV416" s="140">
        <f t="shared" si="53"/>
        <v>0</v>
      </c>
      <c r="AW416" s="140">
        <f t="shared" si="54"/>
        <v>0</v>
      </c>
      <c r="AX416" s="140">
        <f t="shared" si="55"/>
        <v>0</v>
      </c>
      <c r="AY416" s="140">
        <f t="shared" si="56"/>
        <v>0</v>
      </c>
      <c r="AZ416" s="150"/>
      <c r="BA416" s="150">
        <f t="shared" si="57"/>
        <v>0</v>
      </c>
      <c r="BB416" s="140">
        <f t="shared" si="58"/>
        <v>0</v>
      </c>
      <c r="BC416" s="164">
        <f t="shared" si="59"/>
        <v>0</v>
      </c>
      <c r="BD416" s="150"/>
      <c r="BE416" s="150">
        <f t="shared" si="60"/>
        <v>0</v>
      </c>
      <c r="BF416" s="150"/>
      <c r="BG416" s="150"/>
      <c r="BH416" s="150"/>
      <c r="BI416" s="150"/>
    </row>
    <row r="417" spans="2:61" ht="15" customHeight="1" x14ac:dyDescent="0.25">
      <c r="C417" s="254"/>
      <c r="D417" s="297"/>
      <c r="E417" s="297"/>
      <c r="F417" s="297"/>
      <c r="G417" s="298" t="s">
        <v>250</v>
      </c>
      <c r="H417" s="298"/>
      <c r="I417" s="232" t="s">
        <v>251</v>
      </c>
      <c r="J417" s="232"/>
      <c r="K417" s="232"/>
      <c r="L417" s="232"/>
      <c r="M417" s="232"/>
      <c r="N417" s="232"/>
      <c r="O417" s="232"/>
      <c r="P417" s="217"/>
      <c r="Q417" s="217"/>
      <c r="R417" s="344"/>
      <c r="S417" s="344"/>
      <c r="T417" s="344"/>
      <c r="U417" s="174"/>
      <c r="V417" s="174"/>
      <c r="W417" s="174"/>
      <c r="X417" s="174"/>
      <c r="Y417" s="174"/>
      <c r="Z417" s="174"/>
      <c r="AA417" s="174"/>
      <c r="AB417" s="174"/>
      <c r="AC417" s="217"/>
      <c r="AD417" s="217"/>
      <c r="AH417" s="140">
        <f t="shared" si="43"/>
        <v>11</v>
      </c>
      <c r="AI417" s="140">
        <f t="shared" si="61"/>
        <v>0</v>
      </c>
      <c r="AJ417" s="140">
        <f t="shared" si="44"/>
        <v>0</v>
      </c>
      <c r="AL417">
        <f t="shared" si="45"/>
        <v>0</v>
      </c>
      <c r="AM417" s="140">
        <f t="shared" si="46"/>
        <v>0</v>
      </c>
      <c r="AN417" s="140">
        <f t="shared" si="47"/>
        <v>0</v>
      </c>
      <c r="AO417" s="140">
        <f t="shared" si="48"/>
        <v>0</v>
      </c>
      <c r="AP417" s="163">
        <f t="shared" si="62"/>
        <v>0</v>
      </c>
      <c r="AR417" s="140">
        <f t="shared" si="49"/>
        <v>0</v>
      </c>
      <c r="AS417" s="140">
        <f t="shared" si="50"/>
        <v>0</v>
      </c>
      <c r="AT417" s="140">
        <f t="shared" si="51"/>
        <v>0</v>
      </c>
      <c r="AU417" s="140">
        <f t="shared" si="52"/>
        <v>0</v>
      </c>
      <c r="AV417" s="140">
        <f t="shared" si="53"/>
        <v>0</v>
      </c>
      <c r="AW417" s="140">
        <f t="shared" si="54"/>
        <v>0</v>
      </c>
      <c r="AX417" s="140">
        <f t="shared" si="55"/>
        <v>0</v>
      </c>
      <c r="AY417" s="140">
        <f t="shared" si="56"/>
        <v>0</v>
      </c>
      <c r="AZ417" s="150"/>
      <c r="BA417" s="150">
        <f t="shared" si="57"/>
        <v>0</v>
      </c>
      <c r="BB417" s="140">
        <f t="shared" si="58"/>
        <v>0</v>
      </c>
      <c r="BC417" s="164">
        <f t="shared" si="59"/>
        <v>0</v>
      </c>
      <c r="BD417" s="150"/>
      <c r="BE417" s="150">
        <f t="shared" si="60"/>
        <v>0</v>
      </c>
      <c r="BF417" s="150"/>
      <c r="BG417" s="150"/>
      <c r="BH417" s="150"/>
      <c r="BI417" s="150"/>
    </row>
    <row r="418" spans="2:61" ht="15" customHeight="1" x14ac:dyDescent="0.25">
      <c r="C418" s="254"/>
      <c r="D418" s="297"/>
      <c r="E418" s="297"/>
      <c r="F418" s="297"/>
      <c r="G418" s="298" t="s">
        <v>252</v>
      </c>
      <c r="H418" s="298"/>
      <c r="I418" s="232" t="s">
        <v>253</v>
      </c>
      <c r="J418" s="232"/>
      <c r="K418" s="232"/>
      <c r="L418" s="232"/>
      <c r="M418" s="232"/>
      <c r="N418" s="232"/>
      <c r="O418" s="232"/>
      <c r="P418" s="217"/>
      <c r="Q418" s="217"/>
      <c r="R418" s="344"/>
      <c r="S418" s="344"/>
      <c r="T418" s="344"/>
      <c r="U418" s="174"/>
      <c r="V418" s="174"/>
      <c r="W418" s="174"/>
      <c r="X418" s="174"/>
      <c r="Y418" s="174"/>
      <c r="Z418" s="174"/>
      <c r="AA418" s="174"/>
      <c r="AB418" s="174"/>
      <c r="AC418" s="217"/>
      <c r="AD418" s="217"/>
      <c r="AH418" s="140">
        <f t="shared" si="43"/>
        <v>11</v>
      </c>
      <c r="AI418" s="140">
        <f t="shared" si="61"/>
        <v>0</v>
      </c>
      <c r="AJ418" s="140">
        <f t="shared" si="44"/>
        <v>0</v>
      </c>
      <c r="AL418">
        <f t="shared" si="45"/>
        <v>0</v>
      </c>
      <c r="AM418" s="140">
        <f t="shared" si="46"/>
        <v>0</v>
      </c>
      <c r="AN418" s="140">
        <f t="shared" si="47"/>
        <v>0</v>
      </c>
      <c r="AO418" s="140">
        <f t="shared" si="48"/>
        <v>0</v>
      </c>
      <c r="AP418" s="163">
        <f t="shared" si="62"/>
        <v>0</v>
      </c>
      <c r="AR418" s="140">
        <f t="shared" si="49"/>
        <v>0</v>
      </c>
      <c r="AS418" s="140">
        <f t="shared" si="50"/>
        <v>0</v>
      </c>
      <c r="AT418" s="140">
        <f t="shared" si="51"/>
        <v>0</v>
      </c>
      <c r="AU418" s="140">
        <f t="shared" si="52"/>
        <v>0</v>
      </c>
      <c r="AV418" s="140">
        <f t="shared" si="53"/>
        <v>0</v>
      </c>
      <c r="AW418" s="140">
        <f t="shared" si="54"/>
        <v>0</v>
      </c>
      <c r="AX418" s="140">
        <f t="shared" si="55"/>
        <v>0</v>
      </c>
      <c r="AY418" s="140">
        <f t="shared" si="56"/>
        <v>0</v>
      </c>
      <c r="AZ418" s="150"/>
      <c r="BA418" s="150">
        <f t="shared" si="57"/>
        <v>0</v>
      </c>
      <c r="BB418" s="140">
        <f t="shared" si="58"/>
        <v>0</v>
      </c>
      <c r="BC418" s="164">
        <f t="shared" si="59"/>
        <v>0</v>
      </c>
      <c r="BD418" s="150"/>
      <c r="BE418" s="150">
        <f t="shared" si="60"/>
        <v>0</v>
      </c>
      <c r="BF418" s="150"/>
      <c r="BG418" s="150"/>
      <c r="BH418" s="150"/>
      <c r="BI418" s="150"/>
    </row>
    <row r="419" spans="2:61" ht="15" customHeight="1" x14ac:dyDescent="0.25">
      <c r="C419" s="254"/>
      <c r="D419" s="297"/>
      <c r="E419" s="297"/>
      <c r="F419" s="297"/>
      <c r="G419" s="298" t="s">
        <v>254</v>
      </c>
      <c r="H419" s="298"/>
      <c r="I419" s="232" t="s">
        <v>255</v>
      </c>
      <c r="J419" s="232"/>
      <c r="K419" s="232"/>
      <c r="L419" s="232"/>
      <c r="M419" s="232"/>
      <c r="N419" s="232"/>
      <c r="O419" s="232"/>
      <c r="P419" s="217"/>
      <c r="Q419" s="217"/>
      <c r="R419" s="344"/>
      <c r="S419" s="344"/>
      <c r="T419" s="344"/>
      <c r="U419" s="174"/>
      <c r="V419" s="174"/>
      <c r="W419" s="174"/>
      <c r="X419" s="174"/>
      <c r="Y419" s="174"/>
      <c r="Z419" s="174"/>
      <c r="AA419" s="174"/>
      <c r="AB419" s="174"/>
      <c r="AC419" s="217"/>
      <c r="AD419" s="217"/>
      <c r="AH419" s="140">
        <f t="shared" si="43"/>
        <v>11</v>
      </c>
      <c r="AI419" s="140">
        <f t="shared" si="61"/>
        <v>0</v>
      </c>
      <c r="AJ419" s="140">
        <f t="shared" si="44"/>
        <v>0</v>
      </c>
      <c r="AL419">
        <f t="shared" si="45"/>
        <v>0</v>
      </c>
      <c r="AM419" s="140">
        <f t="shared" si="46"/>
        <v>0</v>
      </c>
      <c r="AN419" s="140">
        <f t="shared" si="47"/>
        <v>0</v>
      </c>
      <c r="AO419" s="140">
        <f t="shared" si="48"/>
        <v>0</v>
      </c>
      <c r="AP419" s="163">
        <f t="shared" si="62"/>
        <v>0</v>
      </c>
      <c r="AR419" s="140">
        <f t="shared" si="49"/>
        <v>0</v>
      </c>
      <c r="AS419" s="140">
        <f t="shared" si="50"/>
        <v>0</v>
      </c>
      <c r="AT419" s="140">
        <f t="shared" si="51"/>
        <v>0</v>
      </c>
      <c r="AU419" s="140">
        <f t="shared" si="52"/>
        <v>0</v>
      </c>
      <c r="AV419" s="140">
        <f t="shared" si="53"/>
        <v>0</v>
      </c>
      <c r="AW419" s="140">
        <f t="shared" si="54"/>
        <v>0</v>
      </c>
      <c r="AX419" s="140">
        <f t="shared" si="55"/>
        <v>0</v>
      </c>
      <c r="AY419" s="140">
        <f t="shared" si="56"/>
        <v>0</v>
      </c>
      <c r="AZ419" s="150"/>
      <c r="BA419" s="150">
        <f t="shared" si="57"/>
        <v>0</v>
      </c>
      <c r="BB419" s="140">
        <f t="shared" si="58"/>
        <v>0</v>
      </c>
      <c r="BC419" s="164">
        <f t="shared" si="59"/>
        <v>0</v>
      </c>
      <c r="BD419" s="150"/>
      <c r="BE419" s="150">
        <f t="shared" si="60"/>
        <v>0</v>
      </c>
      <c r="BF419" s="150"/>
      <c r="BG419" s="150"/>
      <c r="BH419" s="150"/>
      <c r="BI419" s="150"/>
    </row>
    <row r="420" spans="2:61" ht="24" customHeight="1" x14ac:dyDescent="0.25">
      <c r="C420" s="254"/>
      <c r="D420" s="297"/>
      <c r="E420" s="297"/>
      <c r="F420" s="297"/>
      <c r="G420" s="298" t="s">
        <v>256</v>
      </c>
      <c r="H420" s="298"/>
      <c r="I420" s="232" t="s">
        <v>257</v>
      </c>
      <c r="J420" s="232"/>
      <c r="K420" s="232"/>
      <c r="L420" s="232"/>
      <c r="M420" s="232"/>
      <c r="N420" s="232"/>
      <c r="O420" s="232"/>
      <c r="P420" s="217"/>
      <c r="Q420" s="217"/>
      <c r="R420" s="344"/>
      <c r="S420" s="344"/>
      <c r="T420" s="344"/>
      <c r="U420" s="174"/>
      <c r="V420" s="174"/>
      <c r="W420" s="174"/>
      <c r="X420" s="174"/>
      <c r="Y420" s="174"/>
      <c r="Z420" s="174"/>
      <c r="AA420" s="174"/>
      <c r="AB420" s="174"/>
      <c r="AC420" s="217"/>
      <c r="AD420" s="217"/>
      <c r="AH420" s="140">
        <f t="shared" si="43"/>
        <v>11</v>
      </c>
      <c r="AI420" s="140">
        <f t="shared" si="61"/>
        <v>0</v>
      </c>
      <c r="AJ420" s="140">
        <f t="shared" si="44"/>
        <v>0</v>
      </c>
      <c r="AL420">
        <f t="shared" si="45"/>
        <v>0</v>
      </c>
      <c r="AM420" s="140">
        <f t="shared" si="46"/>
        <v>0</v>
      </c>
      <c r="AN420" s="140">
        <f t="shared" si="47"/>
        <v>0</v>
      </c>
      <c r="AO420" s="140">
        <f t="shared" si="48"/>
        <v>0</v>
      </c>
      <c r="AP420" s="163">
        <f t="shared" si="62"/>
        <v>0</v>
      </c>
      <c r="AR420" s="140">
        <f t="shared" si="49"/>
        <v>0</v>
      </c>
      <c r="AS420" s="140">
        <f t="shared" si="50"/>
        <v>0</v>
      </c>
      <c r="AT420" s="140">
        <f t="shared" si="51"/>
        <v>0</v>
      </c>
      <c r="AU420" s="140">
        <f t="shared" si="52"/>
        <v>0</v>
      </c>
      <c r="AV420" s="140">
        <f t="shared" si="53"/>
        <v>0</v>
      </c>
      <c r="AW420" s="140">
        <f t="shared" si="54"/>
        <v>0</v>
      </c>
      <c r="AX420" s="140">
        <f t="shared" si="55"/>
        <v>0</v>
      </c>
      <c r="AY420" s="140">
        <f t="shared" si="56"/>
        <v>0</v>
      </c>
      <c r="AZ420" s="150"/>
      <c r="BA420" s="150">
        <f t="shared" si="57"/>
        <v>0</v>
      </c>
      <c r="BB420" s="140">
        <f t="shared" si="58"/>
        <v>0</v>
      </c>
      <c r="BC420" s="164">
        <f t="shared" si="59"/>
        <v>0</v>
      </c>
      <c r="BD420" s="150"/>
      <c r="BE420" s="150">
        <f t="shared" si="60"/>
        <v>0</v>
      </c>
      <c r="BF420" s="150"/>
      <c r="BG420" s="150"/>
      <c r="BH420" s="150"/>
      <c r="BI420" s="150"/>
    </row>
    <row r="421" spans="2:61" ht="24" customHeight="1" x14ac:dyDescent="0.25">
      <c r="C421" s="254"/>
      <c r="D421" s="297"/>
      <c r="E421" s="297"/>
      <c r="F421" s="297"/>
      <c r="G421" s="298" t="s">
        <v>258</v>
      </c>
      <c r="H421" s="298"/>
      <c r="I421" s="232" t="s">
        <v>259</v>
      </c>
      <c r="J421" s="232"/>
      <c r="K421" s="232"/>
      <c r="L421" s="232"/>
      <c r="M421" s="232"/>
      <c r="N421" s="232"/>
      <c r="O421" s="232"/>
      <c r="P421" s="217"/>
      <c r="Q421" s="217"/>
      <c r="R421" s="344"/>
      <c r="S421" s="344"/>
      <c r="T421" s="344"/>
      <c r="U421" s="174"/>
      <c r="V421" s="174"/>
      <c r="W421" s="174"/>
      <c r="X421" s="174"/>
      <c r="Y421" s="174"/>
      <c r="Z421" s="174"/>
      <c r="AA421" s="174"/>
      <c r="AB421" s="174"/>
      <c r="AC421" s="217"/>
      <c r="AD421" s="217"/>
      <c r="AH421" s="140">
        <f t="shared" si="43"/>
        <v>11</v>
      </c>
      <c r="AI421" s="140">
        <f t="shared" si="61"/>
        <v>0</v>
      </c>
      <c r="AJ421" s="140">
        <f t="shared" si="44"/>
        <v>0</v>
      </c>
      <c r="AL421">
        <f t="shared" si="45"/>
        <v>0</v>
      </c>
      <c r="AM421" s="140">
        <f t="shared" si="46"/>
        <v>0</v>
      </c>
      <c r="AN421" s="140">
        <f t="shared" si="47"/>
        <v>0</v>
      </c>
      <c r="AO421" s="140">
        <f t="shared" si="48"/>
        <v>0</v>
      </c>
      <c r="AP421" s="163">
        <f t="shared" si="62"/>
        <v>0</v>
      </c>
      <c r="AR421" s="140">
        <f t="shared" si="49"/>
        <v>0</v>
      </c>
      <c r="AS421" s="140">
        <f t="shared" si="50"/>
        <v>0</v>
      </c>
      <c r="AT421" s="140">
        <f t="shared" si="51"/>
        <v>0</v>
      </c>
      <c r="AU421" s="140">
        <f t="shared" si="52"/>
        <v>0</v>
      </c>
      <c r="AV421" s="140">
        <f t="shared" si="53"/>
        <v>0</v>
      </c>
      <c r="AW421" s="140">
        <f t="shared" si="54"/>
        <v>0</v>
      </c>
      <c r="AX421" s="140">
        <f t="shared" si="55"/>
        <v>0</v>
      </c>
      <c r="AY421" s="140">
        <f t="shared" si="56"/>
        <v>0</v>
      </c>
      <c r="AZ421" s="150"/>
      <c r="BA421" s="150">
        <f t="shared" si="57"/>
        <v>0</v>
      </c>
      <c r="BB421" s="140">
        <f t="shared" si="58"/>
        <v>0</v>
      </c>
      <c r="BC421" s="164">
        <f t="shared" si="59"/>
        <v>0</v>
      </c>
      <c r="BD421" s="150"/>
      <c r="BE421" s="150">
        <f t="shared" si="60"/>
        <v>0</v>
      </c>
      <c r="BF421" s="150"/>
      <c r="BG421" s="150"/>
      <c r="BH421" s="150"/>
      <c r="BI421" s="150"/>
    </row>
    <row r="422" spans="2:61" ht="24" customHeight="1" x14ac:dyDescent="0.25">
      <c r="C422" s="254"/>
      <c r="D422" s="297"/>
      <c r="E422" s="297"/>
      <c r="F422" s="297"/>
      <c r="G422" s="298" t="s">
        <v>260</v>
      </c>
      <c r="H422" s="298"/>
      <c r="I422" s="232" t="s">
        <v>261</v>
      </c>
      <c r="J422" s="232"/>
      <c r="K422" s="232"/>
      <c r="L422" s="232"/>
      <c r="M422" s="232"/>
      <c r="N422" s="232"/>
      <c r="O422" s="232"/>
      <c r="P422" s="217"/>
      <c r="Q422" s="217"/>
      <c r="R422" s="344"/>
      <c r="S422" s="344"/>
      <c r="T422" s="344"/>
      <c r="U422" s="174"/>
      <c r="V422" s="174"/>
      <c r="W422" s="174"/>
      <c r="X422" s="174"/>
      <c r="Y422" s="174"/>
      <c r="Z422" s="174"/>
      <c r="AA422" s="174"/>
      <c r="AB422" s="174"/>
      <c r="AC422" s="217"/>
      <c r="AD422" s="217"/>
      <c r="AH422" s="140">
        <f t="shared" si="43"/>
        <v>11</v>
      </c>
      <c r="AI422" s="140">
        <f t="shared" si="61"/>
        <v>0</v>
      </c>
      <c r="AJ422" s="140">
        <f t="shared" si="44"/>
        <v>0</v>
      </c>
      <c r="AL422">
        <f t="shared" si="45"/>
        <v>0</v>
      </c>
      <c r="AM422" s="140">
        <f t="shared" si="46"/>
        <v>0</v>
      </c>
      <c r="AN422" s="140">
        <f t="shared" si="47"/>
        <v>0</v>
      </c>
      <c r="AO422" s="140">
        <f t="shared" si="48"/>
        <v>0</v>
      </c>
      <c r="AP422" s="163">
        <f t="shared" si="62"/>
        <v>0</v>
      </c>
      <c r="AR422" s="140">
        <f t="shared" si="49"/>
        <v>0</v>
      </c>
      <c r="AS422" s="140">
        <f t="shared" si="50"/>
        <v>0</v>
      </c>
      <c r="AT422" s="140">
        <f t="shared" si="51"/>
        <v>0</v>
      </c>
      <c r="AU422" s="140">
        <f t="shared" si="52"/>
        <v>0</v>
      </c>
      <c r="AV422" s="140">
        <f t="shared" si="53"/>
        <v>0</v>
      </c>
      <c r="AW422" s="140">
        <f t="shared" si="54"/>
        <v>0</v>
      </c>
      <c r="AX422" s="140">
        <f t="shared" si="55"/>
        <v>0</v>
      </c>
      <c r="AY422" s="140">
        <f t="shared" si="56"/>
        <v>0</v>
      </c>
      <c r="AZ422" s="150"/>
      <c r="BA422" s="150">
        <f t="shared" si="57"/>
        <v>0</v>
      </c>
      <c r="BB422" s="140">
        <f t="shared" si="58"/>
        <v>0</v>
      </c>
      <c r="BC422" s="164">
        <f t="shared" si="59"/>
        <v>0</v>
      </c>
      <c r="BD422" s="150"/>
      <c r="BE422" s="150">
        <f t="shared" si="60"/>
        <v>0</v>
      </c>
      <c r="BF422" s="150"/>
      <c r="BG422" s="150"/>
      <c r="BH422" s="150"/>
      <c r="BI422" s="150"/>
    </row>
    <row r="423" spans="2:61" ht="67.5" customHeight="1" x14ac:dyDescent="0.25">
      <c r="C423" s="109" t="s">
        <v>34</v>
      </c>
      <c r="D423" s="297" t="s">
        <v>444</v>
      </c>
      <c r="E423" s="297"/>
      <c r="F423" s="297"/>
      <c r="G423" s="298" t="s">
        <v>264</v>
      </c>
      <c r="H423" s="298"/>
      <c r="I423" s="232" t="s">
        <v>445</v>
      </c>
      <c r="J423" s="232"/>
      <c r="K423" s="232"/>
      <c r="L423" s="232"/>
      <c r="M423" s="232"/>
      <c r="N423" s="232"/>
      <c r="O423" s="232"/>
      <c r="P423" s="217"/>
      <c r="Q423" s="217"/>
      <c r="R423" s="344"/>
      <c r="S423" s="344"/>
      <c r="T423" s="344"/>
      <c r="U423" s="174"/>
      <c r="V423" s="174"/>
      <c r="W423" s="174"/>
      <c r="X423" s="174"/>
      <c r="Y423" s="174"/>
      <c r="Z423" s="174"/>
      <c r="AA423" s="174"/>
      <c r="AB423" s="174"/>
      <c r="AC423" s="217"/>
      <c r="AD423" s="217"/>
      <c r="AH423" s="140">
        <f t="shared" si="43"/>
        <v>11</v>
      </c>
      <c r="AI423" s="140">
        <f>+COUNTIF(R423:AD423,"NA")</f>
        <v>0</v>
      </c>
      <c r="AJ423" s="140">
        <f t="shared" si="44"/>
        <v>0</v>
      </c>
      <c r="AL423">
        <f t="shared" si="45"/>
        <v>0</v>
      </c>
      <c r="AM423" s="140">
        <f t="shared" si="46"/>
        <v>0</v>
      </c>
      <c r="AN423" s="140">
        <f t="shared" si="47"/>
        <v>0</v>
      </c>
      <c r="AO423" s="140">
        <f t="shared" si="48"/>
        <v>0</v>
      </c>
      <c r="AP423" s="163">
        <f t="shared" si="62"/>
        <v>0</v>
      </c>
      <c r="AR423" s="140">
        <f t="shared" si="49"/>
        <v>0</v>
      </c>
      <c r="AS423" s="140">
        <f t="shared" si="50"/>
        <v>0</v>
      </c>
      <c r="AT423" s="140">
        <f t="shared" si="51"/>
        <v>0</v>
      </c>
      <c r="AU423" s="140">
        <f t="shared" si="52"/>
        <v>0</v>
      </c>
      <c r="AV423" s="140">
        <f t="shared" si="53"/>
        <v>0</v>
      </c>
      <c r="AW423" s="140">
        <f t="shared" si="54"/>
        <v>0</v>
      </c>
      <c r="AX423" s="140">
        <f t="shared" si="55"/>
        <v>0</v>
      </c>
      <c r="AY423" s="140">
        <f t="shared" si="56"/>
        <v>0</v>
      </c>
      <c r="AZ423" s="150"/>
      <c r="BA423" s="150">
        <f t="shared" si="57"/>
        <v>0</v>
      </c>
      <c r="BB423" s="140">
        <f t="shared" si="58"/>
        <v>0</v>
      </c>
      <c r="BC423" s="164">
        <f t="shared" si="59"/>
        <v>0</v>
      </c>
      <c r="BD423" s="150"/>
      <c r="BE423" s="150">
        <f t="shared" si="60"/>
        <v>0</v>
      </c>
      <c r="BF423" s="150"/>
      <c r="BG423" s="150"/>
      <c r="BH423" s="150"/>
      <c r="BI423" s="150"/>
    </row>
    <row r="424" spans="2:61" ht="15" customHeight="1" x14ac:dyDescent="0.2">
      <c r="B424" s="216" t="str">
        <f>IF(AJ424=0,"","Error: Debe completar toda la información requerida.")</f>
        <v/>
      </c>
      <c r="C424" s="216"/>
      <c r="D424" s="216"/>
      <c r="E424" s="216"/>
      <c r="F424" s="216"/>
      <c r="G424" s="216"/>
      <c r="H424" s="216"/>
      <c r="I424" s="216"/>
      <c r="J424" s="216"/>
      <c r="K424" s="216"/>
      <c r="L424" s="216"/>
      <c r="M424" s="216"/>
      <c r="N424" s="216"/>
      <c r="O424" s="216"/>
      <c r="P424" s="216"/>
      <c r="Q424" s="216"/>
      <c r="R424" s="216"/>
      <c r="S424" s="216"/>
      <c r="T424" s="216"/>
      <c r="U424" s="216"/>
      <c r="V424" s="216"/>
      <c r="W424" s="216"/>
      <c r="X424" s="216"/>
      <c r="Y424" s="216"/>
      <c r="Z424" s="216"/>
      <c r="AA424" s="216"/>
      <c r="AB424" s="216"/>
      <c r="AC424" s="216"/>
      <c r="AD424" s="216"/>
      <c r="AJ424" s="145">
        <f>+SUM(AJ381:AJ423)</f>
        <v>0</v>
      </c>
      <c r="AP424" s="145">
        <f>+SUM(AP381:AP423)</f>
        <v>0</v>
      </c>
      <c r="AR424" s="145">
        <f t="shared" ref="AR424:AX424" si="63">+SUM(AR381:AR423)</f>
        <v>0</v>
      </c>
      <c r="AS424" s="145">
        <f t="shared" si="63"/>
        <v>0</v>
      </c>
      <c r="AT424" s="145">
        <f t="shared" si="63"/>
        <v>0</v>
      </c>
      <c r="AU424" s="145">
        <f t="shared" si="63"/>
        <v>0</v>
      </c>
      <c r="AV424" s="145">
        <f t="shared" si="63"/>
        <v>0</v>
      </c>
      <c r="AW424" s="145">
        <f t="shared" si="63"/>
        <v>0</v>
      </c>
      <c r="AX424" s="145">
        <f t="shared" si="63"/>
        <v>0</v>
      </c>
      <c r="AY424" s="145">
        <f>+SUM(AY381:AY423)</f>
        <v>0</v>
      </c>
      <c r="AZ424" s="150"/>
      <c r="BA424" s="150"/>
      <c r="BC424" s="145">
        <f>+SUM(BC381:BC423)</f>
        <v>0</v>
      </c>
      <c r="BD424" s="150"/>
      <c r="BE424" s="152">
        <f>+SUM(BE381:BE423)</f>
        <v>0</v>
      </c>
      <c r="BF424" s="150"/>
      <c r="BG424" s="150"/>
      <c r="BH424" s="150"/>
      <c r="BI424" s="150"/>
    </row>
    <row r="425" spans="2:61" ht="15" customHeight="1" x14ac:dyDescent="0.2">
      <c r="B425" s="211" t="str">
        <f>IF(BE424=0,"","Error: Verificar las instrucciones y cada cantidad del Tiempo de respuesta máxima por parte de las autoridades .")</f>
        <v/>
      </c>
      <c r="C425" s="211"/>
      <c r="D425" s="211"/>
      <c r="E425" s="211"/>
      <c r="F425" s="211"/>
      <c r="G425" s="211"/>
      <c r="H425" s="211"/>
      <c r="I425" s="211"/>
      <c r="J425" s="211"/>
      <c r="K425" s="211"/>
      <c r="L425" s="211"/>
      <c r="M425" s="211"/>
      <c r="N425" s="211"/>
      <c r="O425" s="211"/>
      <c r="P425" s="211"/>
      <c r="Q425" s="211"/>
      <c r="R425" s="211"/>
      <c r="S425" s="211"/>
      <c r="T425" s="211"/>
      <c r="U425" s="211"/>
      <c r="V425" s="211"/>
      <c r="W425" s="211"/>
      <c r="X425" s="211"/>
      <c r="Y425" s="211"/>
      <c r="Z425" s="211"/>
      <c r="AA425" s="211"/>
      <c r="AB425" s="211"/>
      <c r="AC425" s="211"/>
      <c r="AD425" s="211"/>
      <c r="AV425" s="150"/>
      <c r="AW425" s="150"/>
      <c r="AX425" s="150"/>
      <c r="AY425" s="145">
        <f>+SUM(AR424:AY424)</f>
        <v>0</v>
      </c>
      <c r="AZ425" s="150"/>
      <c r="BA425" s="150"/>
      <c r="BC425" s="150"/>
      <c r="BD425" s="150"/>
      <c r="BE425" s="150"/>
      <c r="BF425" s="150"/>
      <c r="BG425" s="150"/>
      <c r="BH425" s="150"/>
      <c r="BI425" s="150"/>
    </row>
    <row r="426" spans="2:61" ht="15" customHeight="1" x14ac:dyDescent="0.2">
      <c r="J426" s="227" t="s">
        <v>461</v>
      </c>
      <c r="K426" s="227"/>
      <c r="L426" s="227"/>
      <c r="M426" s="227"/>
      <c r="N426" s="227"/>
      <c r="O426" s="227"/>
      <c r="P426" s="227"/>
      <c r="Q426" s="227"/>
      <c r="R426" s="227"/>
      <c r="S426" s="227"/>
      <c r="T426" s="227"/>
      <c r="U426" s="227"/>
      <c r="V426" s="227"/>
      <c r="W426" s="227"/>
      <c r="X426" s="227"/>
      <c r="Y426" s="227"/>
    </row>
    <row r="427" spans="2:61" ht="15" customHeight="1" x14ac:dyDescent="0.2">
      <c r="J427" s="91" t="s">
        <v>28</v>
      </c>
      <c r="K427" s="345" t="s">
        <v>272</v>
      </c>
      <c r="L427" s="345"/>
      <c r="M427" s="345"/>
      <c r="N427" s="345"/>
      <c r="O427" s="345"/>
      <c r="P427" s="345"/>
      <c r="Q427" s="345"/>
      <c r="R427" s="345"/>
      <c r="S427" s="345"/>
      <c r="T427" s="345"/>
      <c r="U427" s="345"/>
      <c r="V427" s="345"/>
      <c r="W427" s="345"/>
      <c r="X427" s="345"/>
      <c r="Y427" s="345"/>
    </row>
    <row r="428" spans="2:61" ht="15" customHeight="1" x14ac:dyDescent="0.2">
      <c r="J428" s="91" t="s">
        <v>29</v>
      </c>
      <c r="K428" s="345" t="s">
        <v>310</v>
      </c>
      <c r="L428" s="345"/>
      <c r="M428" s="345"/>
      <c r="N428" s="345"/>
      <c r="O428" s="345"/>
      <c r="P428" s="345"/>
      <c r="Q428" s="345"/>
      <c r="R428" s="345"/>
      <c r="S428" s="345"/>
      <c r="T428" s="345"/>
      <c r="U428" s="345"/>
      <c r="V428" s="345"/>
      <c r="W428" s="345"/>
      <c r="X428" s="345"/>
      <c r="Y428" s="345"/>
    </row>
    <row r="429" spans="2:61" ht="15" customHeight="1" x14ac:dyDescent="0.2">
      <c r="J429" s="91" t="s">
        <v>30</v>
      </c>
      <c r="K429" s="345" t="s">
        <v>273</v>
      </c>
      <c r="L429" s="345"/>
      <c r="M429" s="345"/>
      <c r="N429" s="345"/>
      <c r="O429" s="345"/>
      <c r="P429" s="345"/>
      <c r="Q429" s="345"/>
      <c r="R429" s="345"/>
      <c r="S429" s="345"/>
      <c r="T429" s="345"/>
      <c r="U429" s="345"/>
      <c r="V429" s="345"/>
      <c r="W429" s="345"/>
      <c r="X429" s="345"/>
      <c r="Y429" s="345"/>
    </row>
    <row r="430" spans="2:61" ht="15" customHeight="1" x14ac:dyDescent="0.2">
      <c r="J430" s="91" t="s">
        <v>31</v>
      </c>
      <c r="K430" s="345" t="s">
        <v>274</v>
      </c>
      <c r="L430" s="345"/>
      <c r="M430" s="345"/>
      <c r="N430" s="345"/>
      <c r="O430" s="345"/>
      <c r="P430" s="345"/>
      <c r="Q430" s="345"/>
      <c r="R430" s="345"/>
      <c r="S430" s="345"/>
      <c r="T430" s="345"/>
      <c r="U430" s="345"/>
      <c r="V430" s="345"/>
      <c r="W430" s="345"/>
      <c r="X430" s="345"/>
      <c r="Y430" s="345"/>
    </row>
    <row r="431" spans="2:61" ht="15" customHeight="1" x14ac:dyDescent="0.2">
      <c r="J431" s="91" t="s">
        <v>32</v>
      </c>
      <c r="K431" s="345" t="s">
        <v>275</v>
      </c>
      <c r="L431" s="345"/>
      <c r="M431" s="345"/>
      <c r="N431" s="345"/>
      <c r="O431" s="345"/>
      <c r="P431" s="345"/>
      <c r="Q431" s="345"/>
      <c r="R431" s="345"/>
      <c r="S431" s="345"/>
      <c r="T431" s="345"/>
      <c r="U431" s="345"/>
      <c r="V431" s="345"/>
      <c r="W431" s="345"/>
      <c r="X431" s="345"/>
      <c r="Y431" s="345"/>
    </row>
    <row r="432" spans="2:61" ht="24" customHeight="1" x14ac:dyDescent="0.2">
      <c r="J432" s="91" t="s">
        <v>33</v>
      </c>
      <c r="K432" s="345" t="s">
        <v>309</v>
      </c>
      <c r="L432" s="345"/>
      <c r="M432" s="345"/>
      <c r="N432" s="345"/>
      <c r="O432" s="345"/>
      <c r="P432" s="345"/>
      <c r="Q432" s="345"/>
      <c r="R432" s="345"/>
      <c r="S432" s="345"/>
      <c r="T432" s="345"/>
      <c r="U432" s="345"/>
      <c r="V432" s="345"/>
      <c r="W432" s="345"/>
      <c r="X432" s="345"/>
      <c r="Y432" s="345"/>
    </row>
    <row r="433" spans="1:51" ht="15" customHeight="1" x14ac:dyDescent="0.2">
      <c r="J433" s="91" t="s">
        <v>34</v>
      </c>
      <c r="K433" s="345" t="s">
        <v>276</v>
      </c>
      <c r="L433" s="345"/>
      <c r="M433" s="345"/>
      <c r="N433" s="345"/>
      <c r="O433" s="345"/>
      <c r="P433" s="345"/>
      <c r="Q433" s="345"/>
      <c r="R433" s="345"/>
      <c r="S433" s="345"/>
      <c r="T433" s="345"/>
      <c r="U433" s="345"/>
      <c r="V433" s="345"/>
      <c r="W433" s="345"/>
      <c r="X433" s="345"/>
      <c r="Y433" s="345"/>
    </row>
    <row r="434" spans="1:51" ht="15" customHeight="1" x14ac:dyDescent="0.2">
      <c r="J434" s="91" t="s">
        <v>36</v>
      </c>
      <c r="K434" s="345" t="s">
        <v>277</v>
      </c>
      <c r="L434" s="345"/>
      <c r="M434" s="345"/>
      <c r="N434" s="345"/>
      <c r="O434" s="345"/>
      <c r="P434" s="345"/>
      <c r="Q434" s="345"/>
      <c r="R434" s="345"/>
      <c r="S434" s="345"/>
      <c r="T434" s="345"/>
      <c r="U434" s="345"/>
      <c r="V434" s="345"/>
      <c r="W434" s="345"/>
      <c r="X434" s="345"/>
      <c r="Y434" s="345"/>
    </row>
    <row r="435" spans="1:51" ht="15" customHeight="1" x14ac:dyDescent="0.2">
      <c r="B435" s="211" t="str">
        <f>IF(AP424=0,"","Error: Verificar las instrucciones y el Total con respecto a la suma de las cantidades correspondiente a Forma de aviso.")</f>
        <v/>
      </c>
      <c r="C435" s="211"/>
      <c r="D435" s="211"/>
      <c r="E435" s="211"/>
      <c r="F435" s="211"/>
      <c r="G435" s="211"/>
      <c r="H435" s="211"/>
      <c r="I435" s="211"/>
      <c r="J435" s="211"/>
      <c r="K435" s="211"/>
      <c r="L435" s="211"/>
      <c r="M435" s="211"/>
      <c r="N435" s="211"/>
      <c r="O435" s="211"/>
      <c r="P435" s="211"/>
      <c r="Q435" s="211"/>
      <c r="R435" s="211"/>
      <c r="S435" s="211"/>
      <c r="T435" s="211"/>
      <c r="U435" s="211"/>
      <c r="V435" s="211"/>
      <c r="W435" s="211"/>
      <c r="X435" s="211"/>
      <c r="Y435" s="211"/>
      <c r="Z435" s="211"/>
      <c r="AA435" s="211"/>
      <c r="AB435" s="211"/>
      <c r="AC435" s="211"/>
      <c r="AD435" s="211"/>
    </row>
    <row r="436" spans="1:51" ht="15" customHeight="1" x14ac:dyDescent="0.2">
      <c r="B436" s="211" t="str">
        <f>IF(AY425=0,"","Error: Verificar las instrucciones y cada una de las celda correspondiente a Forma de aviso.")</f>
        <v/>
      </c>
      <c r="C436" s="211"/>
      <c r="D436" s="211"/>
      <c r="E436" s="211"/>
      <c r="F436" s="211"/>
      <c r="G436" s="211"/>
      <c r="H436" s="211"/>
      <c r="I436" s="211"/>
      <c r="J436" s="211"/>
      <c r="K436" s="211"/>
      <c r="L436" s="211"/>
      <c r="M436" s="211"/>
      <c r="N436" s="211"/>
      <c r="O436" s="211"/>
      <c r="P436" s="211"/>
      <c r="Q436" s="211"/>
      <c r="R436" s="211"/>
      <c r="S436" s="211"/>
      <c r="T436" s="211"/>
      <c r="U436" s="211"/>
      <c r="V436" s="211"/>
      <c r="W436" s="211"/>
      <c r="X436" s="211"/>
      <c r="Y436" s="211"/>
      <c r="Z436" s="211"/>
      <c r="AA436" s="211"/>
      <c r="AB436" s="211"/>
      <c r="AC436" s="211"/>
      <c r="AD436" s="211"/>
    </row>
    <row r="437" spans="1:51" ht="15" customHeight="1" x14ac:dyDescent="0.2">
      <c r="B437" s="211" t="str">
        <f>IF(BC424=0,"","Error: Verificar las instrucciones y el total de cada siniestro con respecto a cada cantidad de la pregunta 16.")</f>
        <v/>
      </c>
      <c r="C437" s="211"/>
      <c r="D437" s="211"/>
      <c r="E437" s="211"/>
      <c r="F437" s="211"/>
      <c r="G437" s="211"/>
      <c r="H437" s="211"/>
      <c r="I437" s="211"/>
      <c r="J437" s="211"/>
      <c r="K437" s="211"/>
      <c r="L437" s="211"/>
      <c r="M437" s="211"/>
      <c r="N437" s="211"/>
      <c r="O437" s="211"/>
      <c r="P437" s="211"/>
      <c r="Q437" s="211"/>
      <c r="R437" s="211"/>
      <c r="S437" s="211"/>
      <c r="T437" s="211"/>
      <c r="U437" s="211"/>
      <c r="V437" s="211"/>
      <c r="W437" s="211"/>
      <c r="X437" s="211"/>
      <c r="Y437" s="211"/>
      <c r="Z437" s="211"/>
      <c r="AA437" s="211"/>
      <c r="AB437" s="211"/>
      <c r="AC437" s="211"/>
      <c r="AD437" s="211"/>
    </row>
    <row r="438" spans="1:51" ht="24" customHeight="1" x14ac:dyDescent="0.2">
      <c r="A438" s="77" t="s">
        <v>347</v>
      </c>
      <c r="B438" s="271" t="s">
        <v>483</v>
      </c>
      <c r="C438" s="271"/>
      <c r="D438" s="271"/>
      <c r="E438" s="271"/>
      <c r="F438" s="271"/>
      <c r="G438" s="271"/>
      <c r="H438" s="271"/>
      <c r="I438" s="271"/>
      <c r="J438" s="271"/>
      <c r="K438" s="271"/>
      <c r="L438" s="271"/>
      <c r="M438" s="271"/>
      <c r="N438" s="271"/>
      <c r="O438" s="271"/>
      <c r="P438" s="271"/>
      <c r="Q438" s="271"/>
      <c r="R438" s="271"/>
      <c r="S438" s="271"/>
      <c r="T438" s="271"/>
      <c r="U438" s="271"/>
      <c r="V438" s="271"/>
      <c r="W438" s="271"/>
      <c r="X438" s="271"/>
      <c r="Y438" s="271"/>
      <c r="Z438" s="271"/>
      <c r="AA438" s="271"/>
      <c r="AB438" s="271"/>
      <c r="AC438" s="271"/>
      <c r="AD438" s="271"/>
    </row>
    <row r="439" spans="1:51" ht="14.25" x14ac:dyDescent="0.2"/>
    <row r="440" spans="1:51" ht="15" customHeight="1" x14ac:dyDescent="0.2">
      <c r="C440" s="248" t="s">
        <v>278</v>
      </c>
      <c r="D440" s="249"/>
      <c r="E440" s="249"/>
      <c r="F440" s="249"/>
      <c r="G440" s="249"/>
      <c r="H440" s="249"/>
      <c r="I440" s="249"/>
      <c r="J440" s="249"/>
      <c r="K440" s="249"/>
      <c r="L440" s="249"/>
      <c r="M440" s="249"/>
      <c r="N440" s="250"/>
      <c r="O440" s="268" t="s">
        <v>462</v>
      </c>
      <c r="P440" s="270"/>
      <c r="Q440" s="270"/>
      <c r="R440" s="270"/>
      <c r="S440" s="270"/>
      <c r="T440" s="270"/>
      <c r="U440" s="270"/>
      <c r="V440" s="270"/>
      <c r="W440" s="270"/>
      <c r="X440" s="270"/>
      <c r="Y440" s="270"/>
      <c r="Z440" s="270"/>
      <c r="AA440" s="270"/>
      <c r="AB440" s="270"/>
      <c r="AC440" s="270"/>
      <c r="AD440" s="269"/>
      <c r="AG440" s="140" t="s">
        <v>554</v>
      </c>
    </row>
    <row r="441" spans="1:51" ht="15" customHeight="1" x14ac:dyDescent="0.2">
      <c r="C441" s="255"/>
      <c r="D441" s="256"/>
      <c r="E441" s="256"/>
      <c r="F441" s="256"/>
      <c r="G441" s="256"/>
      <c r="H441" s="256"/>
      <c r="I441" s="256"/>
      <c r="J441" s="256"/>
      <c r="K441" s="256"/>
      <c r="L441" s="256"/>
      <c r="M441" s="256"/>
      <c r="N441" s="257"/>
      <c r="O441" s="227" t="s">
        <v>56</v>
      </c>
      <c r="P441" s="227"/>
      <c r="Q441" s="227"/>
      <c r="R441" s="227"/>
      <c r="S441" s="228" t="s">
        <v>279</v>
      </c>
      <c r="T441" s="229"/>
      <c r="U441" s="229"/>
      <c r="V441" s="229"/>
      <c r="W441" s="229"/>
      <c r="X441" s="229"/>
      <c r="Y441" s="229"/>
      <c r="Z441" s="229"/>
      <c r="AA441" s="229"/>
      <c r="AB441" s="229"/>
      <c r="AC441" s="229"/>
      <c r="AD441" s="230"/>
      <c r="AG441" s="140">
        <f>+COUNTBLANK(O443:AD445)</f>
        <v>48</v>
      </c>
      <c r="AH441" s="140">
        <v>48</v>
      </c>
      <c r="AI441" s="140">
        <v>36</v>
      </c>
    </row>
    <row r="442" spans="1:51" ht="24" customHeight="1" x14ac:dyDescent="0.25">
      <c r="C442" s="251"/>
      <c r="D442" s="252"/>
      <c r="E442" s="252"/>
      <c r="F442" s="252"/>
      <c r="G442" s="252"/>
      <c r="H442" s="252"/>
      <c r="I442" s="252"/>
      <c r="J442" s="252"/>
      <c r="K442" s="252"/>
      <c r="L442" s="252"/>
      <c r="M442" s="252"/>
      <c r="N442" s="253"/>
      <c r="O442" s="227"/>
      <c r="P442" s="227"/>
      <c r="Q442" s="227"/>
      <c r="R442" s="227"/>
      <c r="S442" s="298" t="s">
        <v>280</v>
      </c>
      <c r="T442" s="298"/>
      <c r="U442" s="298"/>
      <c r="V442" s="298"/>
      <c r="W442" s="298" t="s">
        <v>281</v>
      </c>
      <c r="X442" s="298"/>
      <c r="Y442" s="298"/>
      <c r="Z442" s="298"/>
      <c r="AA442" s="298" t="s">
        <v>282</v>
      </c>
      <c r="AB442" s="298"/>
      <c r="AC442" s="298"/>
      <c r="AD442" s="298"/>
      <c r="AG442" s="140" t="s">
        <v>555</v>
      </c>
      <c r="AH442" s="142" t="s">
        <v>556</v>
      </c>
      <c r="AI442" s="149" t="s">
        <v>557</v>
      </c>
      <c r="AJ442" s="142" t="s">
        <v>559</v>
      </c>
      <c r="AL442"/>
      <c r="AM442" s="165" t="s">
        <v>609</v>
      </c>
      <c r="AN442" s="165" t="s">
        <v>626</v>
      </c>
      <c r="AO442" s="165" t="s">
        <v>627</v>
      </c>
      <c r="AP442" s="165" t="s">
        <v>628</v>
      </c>
      <c r="AR442"/>
      <c r="AS442" s="168" t="s">
        <v>620</v>
      </c>
      <c r="AT442" s="168" t="s">
        <v>621</v>
      </c>
      <c r="AU442" s="168" t="s">
        <v>622</v>
      </c>
      <c r="AV442" s="168" t="s">
        <v>623</v>
      </c>
      <c r="AW442" s="168" t="s">
        <v>624</v>
      </c>
      <c r="AX442" s="168" t="s">
        <v>625</v>
      </c>
      <c r="AY442" s="142" t="s">
        <v>559</v>
      </c>
    </row>
    <row r="443" spans="1:51" ht="15" customHeight="1" x14ac:dyDescent="0.25">
      <c r="C443" s="110" t="s">
        <v>28</v>
      </c>
      <c r="D443" s="301" t="s">
        <v>57</v>
      </c>
      <c r="E443" s="301"/>
      <c r="F443" s="301"/>
      <c r="G443" s="301"/>
      <c r="H443" s="301"/>
      <c r="I443" s="301"/>
      <c r="J443" s="301"/>
      <c r="K443" s="301"/>
      <c r="L443" s="301"/>
      <c r="M443" s="301"/>
      <c r="N443" s="301"/>
      <c r="O443" s="217"/>
      <c r="P443" s="217"/>
      <c r="Q443" s="217"/>
      <c r="R443" s="217"/>
      <c r="S443" s="217"/>
      <c r="T443" s="217"/>
      <c r="U443" s="217"/>
      <c r="V443" s="217"/>
      <c r="W443" s="217"/>
      <c r="X443" s="217"/>
      <c r="Y443" s="217"/>
      <c r="Z443" s="217"/>
      <c r="AA443" s="217"/>
      <c r="AB443" s="217"/>
      <c r="AC443" s="217"/>
      <c r="AD443" s="217"/>
      <c r="AG443" s="140">
        <f>O443</f>
        <v>0</v>
      </c>
      <c r="AH443" s="149">
        <f>COUNTIF(S443:AD443,"NS")</f>
        <v>0</v>
      </c>
      <c r="AI443" s="143">
        <f>SUM(S443:AD443)</f>
        <v>0</v>
      </c>
      <c r="AJ443" s="142">
        <f>IF($AG$441=48,0,IF(OR(AND(AG443=0,AH443&gt;0),AND(AG443="NS",AI443&gt;0),AND(AG443="NS",AI443=0,AH443=0)),1,IF(OR(AND(AG443="NS",AI443=0,AH443&gt;0),AG443=AI443),0,1)))</f>
        <v>0</v>
      </c>
      <c r="AL443" s="166" t="s">
        <v>620</v>
      </c>
      <c r="AM443" s="166">
        <f>COUNTA(O443:R444)</f>
        <v>0</v>
      </c>
      <c r="AN443" s="166">
        <f>COUNTA(S443:V444)</f>
        <v>0</v>
      </c>
      <c r="AO443" s="166">
        <f>COUNTA(W443:Z444)</f>
        <v>0</v>
      </c>
      <c r="AP443" s="166">
        <f>COUNTA(AA443:AD444)</f>
        <v>0</v>
      </c>
      <c r="AR443" s="165" t="s">
        <v>629</v>
      </c>
      <c r="AS443" s="166">
        <f>COUNTA(S443:Z443)</f>
        <v>0</v>
      </c>
      <c r="AT443" s="166">
        <f>SUM(S443:Z443)</f>
        <v>0</v>
      </c>
      <c r="AU443" s="166">
        <f>COUNTIF(S443:Z443,"ns")</f>
        <v>0</v>
      </c>
      <c r="AV443" s="166">
        <f>COUNTIF(S443:Z443,0)</f>
        <v>0</v>
      </c>
      <c r="AW443" s="166">
        <f>AA443</f>
        <v>0</v>
      </c>
      <c r="AX443" s="167">
        <f>IF($AG$441=48,0,
IF(AND(OR(AS443=0,AS443=1),AW443&gt;=0),1,
IF(AS443=2,
IF(AW443=0,0,IF(AND(AW443&gt;0,AV443=0,OR(AT443&gt;0,AU443&gt;0)),0,1)),
IF(AS443&gt;2,
IF(AW443=0,0,IF(AND(AW443&gt;0,(AS443-AV443)&gt;=2,OR(AT443&gt;0,AU443&gt;0)),0,1))))))</f>
        <v>0</v>
      </c>
      <c r="AY443" s="142">
        <f>IF($AG$441=48,0,IF(OR(AND(AG443=0,AH443&gt;0),AND(AG443="NS",AI443&gt;0),AND(AG443="NS",AI443=0,AH443=0)),1,IF(OR(AND(AG443="NS",AI443=0,AH443&gt;0),AG443=AI443),0,1)))</f>
        <v>0</v>
      </c>
    </row>
    <row r="444" spans="1:51" ht="15" customHeight="1" x14ac:dyDescent="0.25">
      <c r="C444" s="91" t="s">
        <v>29</v>
      </c>
      <c r="D444" s="301" t="s">
        <v>58</v>
      </c>
      <c r="E444" s="301"/>
      <c r="F444" s="301"/>
      <c r="G444" s="301"/>
      <c r="H444" s="301"/>
      <c r="I444" s="301"/>
      <c r="J444" s="301"/>
      <c r="K444" s="301"/>
      <c r="L444" s="301"/>
      <c r="M444" s="301"/>
      <c r="N444" s="301"/>
      <c r="O444" s="217"/>
      <c r="P444" s="217"/>
      <c r="Q444" s="217"/>
      <c r="R444" s="217"/>
      <c r="S444" s="217"/>
      <c r="T444" s="217"/>
      <c r="U444" s="217"/>
      <c r="V444" s="217"/>
      <c r="W444" s="217"/>
      <c r="X444" s="217"/>
      <c r="Y444" s="217"/>
      <c r="Z444" s="217"/>
      <c r="AA444" s="217"/>
      <c r="AB444" s="217"/>
      <c r="AC444" s="217"/>
      <c r="AD444" s="217"/>
      <c r="AG444" s="140">
        <f t="shared" ref="AG444:AG445" si="64">O444</f>
        <v>0</v>
      </c>
      <c r="AH444" s="149">
        <f t="shared" ref="AH444:AH445" si="65">COUNTIF(S444:AD444,"NS")</f>
        <v>0</v>
      </c>
      <c r="AI444" s="143">
        <f t="shared" ref="AI444:AI445" si="66">SUM(S444:AD444)</f>
        <v>0</v>
      </c>
      <c r="AJ444" s="142">
        <f t="shared" ref="AJ444" si="67">IF($AG$441=48,0,IF(OR(AND(AG444=0,AH444&gt;0),AND(AG444="NS",AI444&gt;0),AND(AG444="NS",AI444=0,AH444=0)),1,IF(OR(AND(AG444="NS",AI444=0,AH444&gt;0),AG444=AI444),0,1)))</f>
        <v>0</v>
      </c>
      <c r="AL444" s="166" t="s">
        <v>621</v>
      </c>
      <c r="AM444" s="166">
        <f>SUM(O443:R444)</f>
        <v>0</v>
      </c>
      <c r="AN444" s="166">
        <f>SUM(S443:V444)</f>
        <v>0</v>
      </c>
      <c r="AO444" s="166">
        <f>SUM(W443:Z444)</f>
        <v>0</v>
      </c>
      <c r="AP444" s="166">
        <f>SUM(AA443:AD444)</f>
        <v>0</v>
      </c>
      <c r="AR444" s="165" t="s">
        <v>610</v>
      </c>
      <c r="AS444" s="166">
        <f t="shared" ref="AS444:AS445" si="68">COUNTA(S444:Z444)</f>
        <v>0</v>
      </c>
      <c r="AT444" s="166">
        <f t="shared" ref="AT444:AT445" si="69">SUM(S444:Z444)</f>
        <v>0</v>
      </c>
      <c r="AU444" s="166">
        <f t="shared" ref="AU444:AU445" si="70">COUNTIF(S444:Z444,"ns")</f>
        <v>0</v>
      </c>
      <c r="AV444" s="166">
        <f t="shared" ref="AV444:AV445" si="71">COUNTIF(S444:Z444,0)</f>
        <v>0</v>
      </c>
      <c r="AW444" s="166">
        <f t="shared" ref="AW444:AW445" si="72">AA444</f>
        <v>0</v>
      </c>
      <c r="AX444" s="167">
        <f t="shared" ref="AX444:AX445" si="73">IF($AG$441=48,0,
IF(AND(OR(AS444=0,AS444=1),AW444&gt;=0),1,
IF(AS444=2,
IF(AW444=0,0,IF(AND(AW444&gt;0,AV444=0,OR(AT444&gt;0,AU444&gt;0)),0,1)),
IF(AS444&gt;2,
IF(AW444=0,0,IF(AND(AW444&gt;0,(AS444-AV444)&gt;=2,OR(AT444&gt;0,AU444&gt;0)),0,1))))))</f>
        <v>0</v>
      </c>
      <c r="AY444" s="142">
        <f t="shared" ref="AY444:AY445" si="74">IF($AG$441=48,0,IF(OR(AND(AG444=0,AH444&gt;0),AND(AG444="NS",AI444&gt;0),AND(AG444="NS",AI444=0,AH444=0)),1,IF(OR(AND(AG444="NS",AI444=0,AH444&gt;0),AG444=AI444),0,1)))</f>
        <v>0</v>
      </c>
    </row>
    <row r="445" spans="1:51" ht="15" customHeight="1" x14ac:dyDescent="0.25">
      <c r="C445" s="91" t="s">
        <v>30</v>
      </c>
      <c r="D445" s="301" t="s">
        <v>463</v>
      </c>
      <c r="E445" s="301"/>
      <c r="F445" s="301"/>
      <c r="G445" s="301"/>
      <c r="H445" s="301"/>
      <c r="I445" s="301"/>
      <c r="J445" s="301"/>
      <c r="K445" s="301"/>
      <c r="L445" s="301"/>
      <c r="M445" s="301"/>
      <c r="N445" s="301"/>
      <c r="O445" s="217"/>
      <c r="P445" s="217"/>
      <c r="Q445" s="217"/>
      <c r="R445" s="217"/>
      <c r="S445" s="217"/>
      <c r="T445" s="217"/>
      <c r="U445" s="217"/>
      <c r="V445" s="217"/>
      <c r="W445" s="217"/>
      <c r="X445" s="217"/>
      <c r="Y445" s="217"/>
      <c r="Z445" s="217"/>
      <c r="AA445" s="217"/>
      <c r="AB445" s="217"/>
      <c r="AC445" s="217"/>
      <c r="AD445" s="217"/>
      <c r="AG445" s="140">
        <f t="shared" si="64"/>
        <v>0</v>
      </c>
      <c r="AH445" s="149">
        <f t="shared" si="65"/>
        <v>0</v>
      </c>
      <c r="AI445" s="143">
        <f t="shared" si="66"/>
        <v>0</v>
      </c>
      <c r="AJ445" s="142">
        <f>IF($AG$441=48,0,IF(OR(AND(AG445=0,AH445&gt;0),AND(AG445="NS",AI445&gt;0),AND(AG445="NS",AI445=0,AH445=0)),1,IF(OR(AND(AG445="NS",AI445=0,AH445&gt;0),AG445=AI445),0,1)))</f>
        <v>0</v>
      </c>
      <c r="AL445" s="166" t="s">
        <v>622</v>
      </c>
      <c r="AM445" s="166">
        <f>COUNTIF(O443:R444,"ns")</f>
        <v>0</v>
      </c>
      <c r="AN445" s="166">
        <f>COUNTIF(S443:V444,"ns")</f>
        <v>0</v>
      </c>
      <c r="AO445" s="166">
        <f>COUNTIF(W443:Z444,"ns")</f>
        <v>0</v>
      </c>
      <c r="AP445" s="166">
        <f>COUNTIF(AA443:AD444,"ns")</f>
        <v>0</v>
      </c>
      <c r="AR445" s="165" t="s">
        <v>628</v>
      </c>
      <c r="AS445" s="166">
        <f t="shared" si="68"/>
        <v>0</v>
      </c>
      <c r="AT445" s="166">
        <f t="shared" si="69"/>
        <v>0</v>
      </c>
      <c r="AU445" s="166">
        <f t="shared" si="70"/>
        <v>0</v>
      </c>
      <c r="AV445" s="166">
        <f t="shared" si="71"/>
        <v>0</v>
      </c>
      <c r="AW445" s="166">
        <f t="shared" si="72"/>
        <v>0</v>
      </c>
      <c r="AX445" s="167">
        <f t="shared" si="73"/>
        <v>0</v>
      </c>
      <c r="AY445" s="142">
        <f t="shared" si="74"/>
        <v>0</v>
      </c>
    </row>
    <row r="446" spans="1:51" ht="15" customHeight="1" x14ac:dyDescent="0.2">
      <c r="M446" s="88"/>
      <c r="N446" s="55" t="s">
        <v>55</v>
      </c>
      <c r="O446" s="227">
        <f>IF(AND(SUM(O443:R445)=0,COUNTIF(O443:R445,"NS")&gt;0),"NS",SUM(O443:R445))</f>
        <v>0</v>
      </c>
      <c r="P446" s="227"/>
      <c r="Q446" s="227"/>
      <c r="R446" s="227"/>
      <c r="S446" s="227">
        <f t="shared" ref="S446:AA446" si="75">IF(AND(SUM(S443:V445)=0,COUNTIF(S443:V445,"NS")&gt;0),"NS",SUM(S443:V445))</f>
        <v>0</v>
      </c>
      <c r="T446" s="227"/>
      <c r="U446" s="227"/>
      <c r="V446" s="227"/>
      <c r="W446" s="227">
        <f t="shared" si="75"/>
        <v>0</v>
      </c>
      <c r="X446" s="227"/>
      <c r="Y446" s="227"/>
      <c r="Z446" s="227"/>
      <c r="AA446" s="227">
        <f t="shared" si="75"/>
        <v>0</v>
      </c>
      <c r="AB446" s="227"/>
      <c r="AC446" s="227"/>
      <c r="AD446" s="227"/>
      <c r="AJ446" s="145">
        <f>+SUM(AJ443:AJ445)</f>
        <v>0</v>
      </c>
      <c r="AL446" s="166" t="s">
        <v>623</v>
      </c>
      <c r="AM446" s="166">
        <f>COUNTIF(O443:R444,0)</f>
        <v>0</v>
      </c>
      <c r="AN446" s="166">
        <f>COUNTIF(S443:V444,0)</f>
        <v>0</v>
      </c>
      <c r="AO446" s="166">
        <f>COUNTIF(W443:Z444,0)</f>
        <v>0</v>
      </c>
      <c r="AP446" s="166">
        <f>COUNTIF(AA443:AD444,0)</f>
        <v>0</v>
      </c>
      <c r="AX446" s="140">
        <f>SUM(AX443:AY445)</f>
        <v>0</v>
      </c>
    </row>
    <row r="447" spans="1:51" ht="14.25" x14ac:dyDescent="0.2">
      <c r="B447" s="211" t="str">
        <f>IF(AJ446=0,"","Error: Verificar sumas por fila.")</f>
        <v/>
      </c>
      <c r="C447" s="211"/>
      <c r="D447" s="211"/>
      <c r="E447" s="211"/>
      <c r="F447" s="211"/>
      <c r="G447" s="211"/>
      <c r="H447" s="211"/>
      <c r="I447" s="211"/>
      <c r="J447" s="211"/>
      <c r="K447" s="211"/>
      <c r="L447" s="211"/>
      <c r="M447" s="211"/>
      <c r="N447" s="211"/>
      <c r="O447" s="211"/>
      <c r="P447" s="211"/>
      <c r="Q447" s="211"/>
      <c r="R447" s="211"/>
      <c r="S447" s="211"/>
      <c r="T447" s="211"/>
      <c r="U447" s="211"/>
      <c r="V447" s="211"/>
      <c r="W447" s="211"/>
      <c r="X447" s="211"/>
      <c r="Y447" s="211"/>
      <c r="Z447" s="211"/>
      <c r="AA447" s="211"/>
      <c r="AB447" s="211"/>
      <c r="AC447" s="211"/>
      <c r="AD447" s="211"/>
      <c r="AL447" s="166" t="s">
        <v>624</v>
      </c>
      <c r="AM447" s="166">
        <f>O445</f>
        <v>0</v>
      </c>
      <c r="AN447" s="166">
        <f>S445</f>
        <v>0</v>
      </c>
      <c r="AO447" s="166">
        <f>W445</f>
        <v>0</v>
      </c>
      <c r="AP447" s="166">
        <f>AA445</f>
        <v>0</v>
      </c>
    </row>
    <row r="448" spans="1:51" ht="14.25" x14ac:dyDescent="0.2">
      <c r="B448" s="216" t="str">
        <f>IF(OR(AG441=48,AG441=36),"","Error: Debe completar toda la información requerida.")</f>
        <v/>
      </c>
      <c r="C448" s="216"/>
      <c r="D448" s="216"/>
      <c r="E448" s="216"/>
      <c r="F448" s="216"/>
      <c r="G448" s="216"/>
      <c r="H448" s="216"/>
      <c r="I448" s="216"/>
      <c r="J448" s="216"/>
      <c r="K448" s="216"/>
      <c r="L448" s="216"/>
      <c r="M448" s="216"/>
      <c r="N448" s="216"/>
      <c r="O448" s="216"/>
      <c r="P448" s="216"/>
      <c r="Q448" s="216"/>
      <c r="R448" s="216"/>
      <c r="S448" s="216"/>
      <c r="T448" s="216"/>
      <c r="U448" s="216"/>
      <c r="V448" s="216"/>
      <c r="W448" s="216"/>
      <c r="X448" s="216"/>
      <c r="Y448" s="216"/>
      <c r="Z448" s="216"/>
      <c r="AA448" s="216"/>
      <c r="AB448" s="216"/>
      <c r="AC448" s="216"/>
      <c r="AD448" s="216"/>
      <c r="AL448" s="166" t="s">
        <v>625</v>
      </c>
      <c r="AM448" s="167">
        <f>IF($AG$441=48,0,
IF(AND(OR(AM443=0,AM443=1),AM447&gt;=0),1,
IF(AM443=2,
IF(AM447=0,0,IF(AND(AM447&gt;0,AM446=0,OR(AM444&gt;0,AM445&gt;0)),0,1)),
IF(AM443&gt;2,
IF(AM447=0,0,IF(AND(AM447&gt;0,(AM443-AM446)&gt;=2,OR(AM444&gt;0,AM445&gt;0)),0,1))))))</f>
        <v>0</v>
      </c>
      <c r="AN448" s="167">
        <f t="shared" ref="AN448:AO448" si="76">IF($AG$441=48,0,
IF(AND(OR(AN443=0,AN443=1),AN447&gt;=0),1,
IF(AN443=2,
IF(AN447=0,0,IF(AND(AN447&gt;0,AN446=0,OR(AN444&gt;0,AN445&gt;0)),0,1)),
IF(AN443&gt;2,
IF(AN447=0,0,IF(AND(AN447&gt;0,(AN443-AN446)&gt;=2,OR(AN444&gt;0,AN445&gt;0)),0,1))))))</f>
        <v>0</v>
      </c>
      <c r="AO448" s="167">
        <f t="shared" si="76"/>
        <v>0</v>
      </c>
      <c r="AP448" s="167">
        <f>IF($AG$441=48,0,
IF(AND(OR(AP443=0,AP443=1),AP447&gt;=0),1,
IF(AP443=2,
IF(AP447=0,0,IF(AND(AP447&gt;0,AP446=0,OR(AP444&gt;0,AP445&gt;0)),0,1)),
IF(AP443&gt;2,
IF(AP447=0,0,IF(AND(AP447&gt;0,(AP443-AP446)&gt;=2,OR(AP444&gt;0,AP445&gt;0)),0,1))))))</f>
        <v>0</v>
      </c>
    </row>
    <row r="449" spans="1:46" ht="14.25" x14ac:dyDescent="0.2">
      <c r="B449" s="211" t="str">
        <f>IF(SUM(AM448:AP448,AX443:AX445)=0,"","Error: Verificar la información ya que se está haciendo mal uso del criterio No identificado")</f>
        <v/>
      </c>
      <c r="C449" s="211"/>
      <c r="D449" s="211"/>
      <c r="E449" s="211"/>
      <c r="F449" s="211"/>
      <c r="G449" s="211"/>
      <c r="H449" s="211"/>
      <c r="I449" s="211"/>
      <c r="J449" s="211"/>
      <c r="K449" s="211"/>
      <c r="L449" s="211"/>
      <c r="M449" s="211"/>
      <c r="N449" s="211"/>
      <c r="O449" s="211"/>
      <c r="P449" s="211"/>
      <c r="Q449" s="211"/>
      <c r="R449" s="211"/>
      <c r="S449" s="211"/>
      <c r="T449" s="211"/>
      <c r="U449" s="211"/>
      <c r="V449" s="211"/>
      <c r="W449" s="211"/>
      <c r="X449" s="211"/>
      <c r="Y449" s="211"/>
      <c r="Z449" s="211"/>
      <c r="AA449" s="211"/>
      <c r="AB449" s="211"/>
      <c r="AC449" s="211"/>
      <c r="AD449" s="211"/>
    </row>
    <row r="450" spans="1:46" ht="24" customHeight="1" x14ac:dyDescent="0.2">
      <c r="A450" s="77" t="s">
        <v>348</v>
      </c>
      <c r="B450" s="271" t="s">
        <v>484</v>
      </c>
      <c r="C450" s="271"/>
      <c r="D450" s="271"/>
      <c r="E450" s="271"/>
      <c r="F450" s="271"/>
      <c r="G450" s="271"/>
      <c r="H450" s="271"/>
      <c r="I450" s="271"/>
      <c r="J450" s="271"/>
      <c r="K450" s="271"/>
      <c r="L450" s="271"/>
      <c r="M450" s="271"/>
      <c r="N450" s="271"/>
      <c r="O450" s="271"/>
      <c r="P450" s="271"/>
      <c r="Q450" s="271"/>
      <c r="R450" s="271"/>
      <c r="S450" s="271"/>
      <c r="T450" s="271"/>
      <c r="U450" s="271"/>
      <c r="V450" s="271"/>
      <c r="W450" s="271"/>
      <c r="X450" s="271"/>
      <c r="Y450" s="271"/>
      <c r="Z450" s="271"/>
      <c r="AA450" s="271"/>
      <c r="AB450" s="271"/>
      <c r="AC450" s="271"/>
      <c r="AD450" s="271"/>
    </row>
    <row r="451" spans="1:46" ht="24" customHeight="1" x14ac:dyDescent="0.2">
      <c r="C451" s="226" t="s">
        <v>550</v>
      </c>
      <c r="D451" s="226"/>
      <c r="E451" s="226"/>
      <c r="F451" s="226"/>
      <c r="G451" s="226"/>
      <c r="H451" s="226"/>
      <c r="I451" s="226"/>
      <c r="J451" s="226"/>
      <c r="K451" s="226"/>
      <c r="L451" s="226"/>
      <c r="M451" s="226"/>
      <c r="N451" s="226"/>
      <c r="O451" s="226"/>
      <c r="P451" s="226"/>
      <c r="Q451" s="226"/>
      <c r="R451" s="226"/>
      <c r="S451" s="226"/>
      <c r="T451" s="226"/>
      <c r="U451" s="226"/>
      <c r="V451" s="226"/>
      <c r="W451" s="226"/>
      <c r="X451" s="226"/>
      <c r="Y451" s="226"/>
      <c r="Z451" s="226"/>
      <c r="AA451" s="226"/>
      <c r="AB451" s="226"/>
      <c r="AC451" s="226"/>
      <c r="AD451" s="226"/>
    </row>
    <row r="452" spans="1:46" ht="24" customHeight="1" x14ac:dyDescent="0.2">
      <c r="C452" s="231" t="s">
        <v>532</v>
      </c>
      <c r="D452" s="231"/>
      <c r="E452" s="231"/>
      <c r="F452" s="231"/>
      <c r="G452" s="231"/>
      <c r="H452" s="231"/>
      <c r="I452" s="231"/>
      <c r="J452" s="231"/>
      <c r="K452" s="231"/>
      <c r="L452" s="231"/>
      <c r="M452" s="231"/>
      <c r="N452" s="231"/>
      <c r="O452" s="231"/>
      <c r="P452" s="231"/>
      <c r="Q452" s="231"/>
      <c r="R452" s="231"/>
      <c r="S452" s="231"/>
      <c r="T452" s="231"/>
      <c r="U452" s="231"/>
      <c r="V452" s="231"/>
      <c r="W452" s="231"/>
      <c r="X452" s="231"/>
      <c r="Y452" s="231"/>
      <c r="Z452" s="231"/>
      <c r="AA452" s="231"/>
      <c r="AB452" s="231"/>
      <c r="AC452" s="231"/>
      <c r="AD452" s="231"/>
    </row>
    <row r="453" spans="1:46" ht="15" customHeight="1" x14ac:dyDescent="0.2">
      <c r="B453" s="211" t="str">
        <f>IF(SUM(AP462:AT462,AX447:AX449)=0,"","Error: Verificar la información ya que se está haciendo mal uso del criterio No identificado")</f>
        <v/>
      </c>
      <c r="C453" s="211"/>
      <c r="D453" s="211"/>
      <c r="E453" s="211"/>
      <c r="F453" s="211"/>
      <c r="G453" s="211"/>
      <c r="H453" s="211"/>
      <c r="I453" s="211"/>
      <c r="J453" s="211"/>
      <c r="K453" s="211"/>
      <c r="L453" s="211"/>
      <c r="M453" s="211"/>
      <c r="N453" s="211"/>
      <c r="O453" s="211"/>
      <c r="P453" s="211"/>
      <c r="Q453" s="211"/>
      <c r="R453" s="211"/>
      <c r="S453" s="211"/>
      <c r="T453" s="211"/>
      <c r="U453" s="211"/>
      <c r="V453" s="211"/>
      <c r="W453" s="211"/>
      <c r="X453" s="211"/>
      <c r="Y453" s="211"/>
      <c r="Z453" s="211"/>
      <c r="AA453" s="211"/>
      <c r="AB453" s="211"/>
      <c r="AC453" s="211"/>
      <c r="AD453" s="211"/>
    </row>
    <row r="454" spans="1:46" ht="15" customHeight="1" x14ac:dyDescent="0.2">
      <c r="C454" s="248" t="s">
        <v>278</v>
      </c>
      <c r="D454" s="249"/>
      <c r="E454" s="249"/>
      <c r="F454" s="249"/>
      <c r="G454" s="249"/>
      <c r="H454" s="249"/>
      <c r="I454" s="249"/>
      <c r="J454" s="250"/>
      <c r="K454" s="268" t="s">
        <v>465</v>
      </c>
      <c r="L454" s="270"/>
      <c r="M454" s="270"/>
      <c r="N454" s="270"/>
      <c r="O454" s="270"/>
      <c r="P454" s="270"/>
      <c r="Q454" s="270"/>
      <c r="R454" s="270"/>
      <c r="S454" s="270"/>
      <c r="T454" s="270"/>
      <c r="U454" s="270"/>
      <c r="V454" s="270"/>
      <c r="W454" s="270"/>
      <c r="X454" s="270"/>
      <c r="Y454" s="270"/>
      <c r="Z454" s="270"/>
      <c r="AA454" s="270"/>
      <c r="AB454" s="270"/>
      <c r="AC454" s="270"/>
      <c r="AD454" s="269"/>
      <c r="AG454" s="140" t="s">
        <v>554</v>
      </c>
    </row>
    <row r="455" spans="1:46" ht="15" customHeight="1" x14ac:dyDescent="0.2">
      <c r="C455" s="255"/>
      <c r="D455" s="256"/>
      <c r="E455" s="256"/>
      <c r="F455" s="256"/>
      <c r="G455" s="256"/>
      <c r="H455" s="256"/>
      <c r="I455" s="256"/>
      <c r="J455" s="257"/>
      <c r="K455" s="248" t="s">
        <v>56</v>
      </c>
      <c r="L455" s="249"/>
      <c r="M455" s="249"/>
      <c r="N455" s="250"/>
      <c r="O455" s="228" t="s">
        <v>464</v>
      </c>
      <c r="P455" s="229"/>
      <c r="Q455" s="229"/>
      <c r="R455" s="229"/>
      <c r="S455" s="229"/>
      <c r="T455" s="229"/>
      <c r="U455" s="229"/>
      <c r="V455" s="229"/>
      <c r="W455" s="229"/>
      <c r="X455" s="229"/>
      <c r="Y455" s="229"/>
      <c r="Z455" s="229"/>
      <c r="AA455" s="229"/>
      <c r="AB455" s="229"/>
      <c r="AC455" s="229"/>
      <c r="AD455" s="230"/>
      <c r="AG455" s="140">
        <f>+COUNTBLANK(K457:AD459)</f>
        <v>60</v>
      </c>
      <c r="AH455" s="140">
        <v>60</v>
      </c>
      <c r="AI455" s="140">
        <v>45</v>
      </c>
    </row>
    <row r="456" spans="1:46" ht="15" customHeight="1" x14ac:dyDescent="0.25">
      <c r="C456" s="251"/>
      <c r="D456" s="252"/>
      <c r="E456" s="252"/>
      <c r="F456" s="252"/>
      <c r="G456" s="252"/>
      <c r="H456" s="252"/>
      <c r="I456" s="252"/>
      <c r="J456" s="253"/>
      <c r="K456" s="251"/>
      <c r="L456" s="252"/>
      <c r="M456" s="252"/>
      <c r="N456" s="253"/>
      <c r="O456" s="298" t="s">
        <v>88</v>
      </c>
      <c r="P456" s="298"/>
      <c r="Q456" s="298"/>
      <c r="R456" s="298"/>
      <c r="S456" s="298" t="s">
        <v>283</v>
      </c>
      <c r="T456" s="298"/>
      <c r="U456" s="298"/>
      <c r="V456" s="298"/>
      <c r="W456" s="298" t="s">
        <v>77</v>
      </c>
      <c r="X456" s="298"/>
      <c r="Y456" s="298"/>
      <c r="Z456" s="298"/>
      <c r="AA456" s="298" t="s">
        <v>284</v>
      </c>
      <c r="AB456" s="298"/>
      <c r="AC456" s="298"/>
      <c r="AD456" s="298"/>
      <c r="AI456" s="140" t="s">
        <v>559</v>
      </c>
      <c r="AO456"/>
      <c r="AP456" s="165" t="s">
        <v>609</v>
      </c>
      <c r="AQ456" s="165" t="s">
        <v>629</v>
      </c>
      <c r="AR456" s="165" t="s">
        <v>611</v>
      </c>
      <c r="AS456" s="165" t="s">
        <v>630</v>
      </c>
      <c r="AT456" s="165" t="s">
        <v>631</v>
      </c>
    </row>
    <row r="457" spans="1:46" ht="15" customHeight="1" x14ac:dyDescent="0.2">
      <c r="C457" s="110" t="s">
        <v>28</v>
      </c>
      <c r="D457" s="301" t="s">
        <v>57</v>
      </c>
      <c r="E457" s="301"/>
      <c r="F457" s="301"/>
      <c r="G457" s="301"/>
      <c r="H457" s="301"/>
      <c r="I457" s="301"/>
      <c r="J457" s="301"/>
      <c r="K457" s="217"/>
      <c r="L457" s="217"/>
      <c r="M457" s="217"/>
      <c r="N457" s="217"/>
      <c r="O457" s="217"/>
      <c r="P457" s="217"/>
      <c r="Q457" s="217"/>
      <c r="R457" s="217"/>
      <c r="S457" s="217"/>
      <c r="T457" s="217"/>
      <c r="U457" s="217"/>
      <c r="V457" s="217"/>
      <c r="W457" s="217"/>
      <c r="X457" s="217"/>
      <c r="Y457" s="217"/>
      <c r="Z457" s="217"/>
      <c r="AA457" s="217"/>
      <c r="AB457" s="217"/>
      <c r="AC457" s="217"/>
      <c r="AD457" s="217"/>
      <c r="AG457" s="140">
        <f>+COUNTIF(O457:AD457,"NS")</f>
        <v>0</v>
      </c>
      <c r="AH457" s="140">
        <f>+SUM(O457:AD457)</f>
        <v>0</v>
      </c>
      <c r="AI457" s="140">
        <f>+IF($AG$455=60,0,IF(OR(AND(K457&lt;=AH457),AND(AH457&lt;K457,AG457&gt;=1)),0,1))</f>
        <v>0</v>
      </c>
      <c r="AJ457" s="140">
        <f>IF($AG$455=60,0,IF(OR(AND(K457&gt;=O457,K457&lt;&gt;"NS"),AND(K457="NS",O457="NS"),AND(K457&gt;0,O457="NS"),AND(K457="NS",O457=0)),0,1))</f>
        <v>0</v>
      </c>
      <c r="AK457" s="140">
        <f>IF($AG$455=60,0,IF(OR(AND(K457&gt;=S457,K457&lt;&gt;"NS"),AND(K457="NS",S457="NS"),AND(K457&gt;0,S457="NS"),AND(K457="NS",S457=0)),0,1))</f>
        <v>0</v>
      </c>
      <c r="AL457" s="140">
        <f>IF($AG$455=60,0,IF(OR(AND(K457&gt;=W457,K457&lt;&gt;"NS"),AND(K457="NS",W457="NS"),AND(K457&gt;0,W457="NS"),AND(K457="NS",W457=0)),0,1))</f>
        <v>0</v>
      </c>
      <c r="AM457" s="140">
        <f>IF($AG$455=60,0,IF(OR(AND(K457&gt;=AA457,K457&lt;&gt;"NS"),AND(K457="NS",AA457="NS"),AND(K457&gt;0,AA457="NS"),AND(K457="NS",AA457=0)),0,1))</f>
        <v>0</v>
      </c>
      <c r="AO457" s="166" t="s">
        <v>620</v>
      </c>
      <c r="AP457" s="166">
        <f>COUNTA(K457:N458)</f>
        <v>0</v>
      </c>
      <c r="AQ457" s="166">
        <f>COUNTA(O457:R458)</f>
        <v>0</v>
      </c>
      <c r="AR457" s="166">
        <f>COUNTA(S457:V458)</f>
        <v>0</v>
      </c>
      <c r="AS457" s="166">
        <f>COUNTA(W457:Z458)</f>
        <v>0</v>
      </c>
      <c r="AT457" s="166">
        <f>COUNTA(AA457:AD458)</f>
        <v>0</v>
      </c>
    </row>
    <row r="458" spans="1:46" ht="15" customHeight="1" x14ac:dyDescent="0.2">
      <c r="C458" s="91" t="s">
        <v>29</v>
      </c>
      <c r="D458" s="301" t="s">
        <v>58</v>
      </c>
      <c r="E458" s="301"/>
      <c r="F458" s="301"/>
      <c r="G458" s="301"/>
      <c r="H458" s="301"/>
      <c r="I458" s="301"/>
      <c r="J458" s="301"/>
      <c r="K458" s="217"/>
      <c r="L458" s="217"/>
      <c r="M458" s="217"/>
      <c r="N458" s="217"/>
      <c r="O458" s="217"/>
      <c r="P458" s="217"/>
      <c r="Q458" s="217"/>
      <c r="R458" s="217"/>
      <c r="S458" s="217"/>
      <c r="T458" s="217"/>
      <c r="U458" s="217"/>
      <c r="V458" s="217"/>
      <c r="W458" s="217"/>
      <c r="X458" s="217"/>
      <c r="Y458" s="217"/>
      <c r="Z458" s="217"/>
      <c r="AA458" s="217"/>
      <c r="AB458" s="217"/>
      <c r="AC458" s="217"/>
      <c r="AD458" s="217"/>
      <c r="AG458" s="140">
        <f t="shared" ref="AG458:AG459" si="77">+COUNTIF(O458:AD458,"NS")</f>
        <v>0</v>
      </c>
      <c r="AH458" s="140">
        <f>+SUM(O458:AD458)</f>
        <v>0</v>
      </c>
      <c r="AI458" s="140">
        <f t="shared" ref="AI458:AI459" si="78">+IF($AG$455=60,0,IF(OR(AND(K458&lt;=AH458),AND(AH458&lt;K458,AG458&gt;=1)),0,1))</f>
        <v>0</v>
      </c>
      <c r="AJ458" s="140">
        <f t="shared" ref="AJ458" si="79">IF($AG$455=60,0,IF(OR(AND(K458&gt;=O458,K458&lt;&gt;"NS"),AND(K458="NS",O458="NS"),AND(K458&gt;0,O458="NS"),AND(K458="NS",O458=0)),0,1))</f>
        <v>0</v>
      </c>
      <c r="AK458" s="140">
        <f t="shared" ref="AK458" si="80">IF($AG$455=60,0,IF(OR(AND(K458&gt;=S458,K458&lt;&gt;"NS"),AND(K458="NS",S458="NS"),AND(K458&gt;0,S458="NS"),AND(K458="NS",S458=0)),0,1))</f>
        <v>0</v>
      </c>
      <c r="AL458" s="140">
        <f t="shared" ref="AL458" si="81">IF($AG$455=60,0,IF(OR(AND(K458&gt;=W458,K458&lt;&gt;"NS"),AND(K458="NS",W458="NS"),AND(K458&gt;0,W458="NS"),AND(K458="NS",W458=0)),0,1))</f>
        <v>0</v>
      </c>
      <c r="AM458" s="140">
        <f t="shared" ref="AM458" si="82">IF($AG$455=60,0,IF(OR(AND(K458&gt;=AA458,K458&lt;&gt;"NS"),AND(K458="NS",AA458="NS"),AND(K458&gt;0,AA458="NS"),AND(K458="NS",AA458=0)),0,1))</f>
        <v>0</v>
      </c>
      <c r="AO458" s="166" t="s">
        <v>621</v>
      </c>
      <c r="AP458" s="166">
        <f>SUM(K457:N458)</f>
        <v>0</v>
      </c>
      <c r="AQ458" s="166">
        <f>SUM(O457:R458)</f>
        <v>0</v>
      </c>
      <c r="AR458" s="166">
        <f>SUM(S457:V458)</f>
        <v>0</v>
      </c>
      <c r="AS458" s="166">
        <f>SUM(W457:Z458)</f>
        <v>0</v>
      </c>
      <c r="AT458" s="166">
        <f>SUM(AA457:AD458)</f>
        <v>0</v>
      </c>
    </row>
    <row r="459" spans="1:46" ht="15" customHeight="1" x14ac:dyDescent="0.2">
      <c r="C459" s="91" t="s">
        <v>30</v>
      </c>
      <c r="D459" s="301" t="s">
        <v>463</v>
      </c>
      <c r="E459" s="301"/>
      <c r="F459" s="301"/>
      <c r="G459" s="301"/>
      <c r="H459" s="301"/>
      <c r="I459" s="301"/>
      <c r="J459" s="301"/>
      <c r="K459" s="217"/>
      <c r="L459" s="217"/>
      <c r="M459" s="217"/>
      <c r="N459" s="217"/>
      <c r="O459" s="217"/>
      <c r="P459" s="217"/>
      <c r="Q459" s="217"/>
      <c r="R459" s="217"/>
      <c r="S459" s="217"/>
      <c r="T459" s="217"/>
      <c r="U459" s="217"/>
      <c r="V459" s="217"/>
      <c r="W459" s="217"/>
      <c r="X459" s="217"/>
      <c r="Y459" s="217"/>
      <c r="Z459" s="217"/>
      <c r="AA459" s="217"/>
      <c r="AB459" s="217"/>
      <c r="AC459" s="217"/>
      <c r="AD459" s="217"/>
      <c r="AG459" s="140">
        <f t="shared" si="77"/>
        <v>0</v>
      </c>
      <c r="AH459" s="140">
        <f>+SUM(O459:AD459)</f>
        <v>0</v>
      </c>
      <c r="AI459" s="140">
        <f t="shared" si="78"/>
        <v>0</v>
      </c>
      <c r="AJ459" s="140">
        <f>IF($AG$455=60,0,IF(OR(AND(K459&gt;=O459,K459&lt;&gt;"NS"),AND(K459="NS",O459="NS"),AND(K459&gt;0,O459="NS"),AND(K459="NS",O459=0)),0,1))</f>
        <v>0</v>
      </c>
      <c r="AK459" s="140">
        <f>IF($AG$455=60,0,IF(OR(AND(K459&gt;=S459,K459&lt;&gt;"NS"),AND(K459="NS",S459="NS"),AND(K459&gt;0,S459="NS"),AND(K459="NS",S459=0)),0,1))</f>
        <v>0</v>
      </c>
      <c r="AL459" s="140">
        <f>IF($AG$455=60,0,IF(OR(AND(K459&gt;=W459,K459&lt;&gt;"NS"),AND(K459="NS",W459="NS"),AND(K459&gt;0,W459="NS"),AND(K459="NS",W459=0)),0,1))</f>
        <v>0</v>
      </c>
      <c r="AM459" s="140">
        <f>IF($AG$455=60,0,IF(OR(AND(K459&gt;=AA459,K459&lt;&gt;"NS"),AND(K459="NS",AA459="NS"),AND(K459&gt;0,AA459="NS"),AND(K459="NS",AA459=0)),0,1))</f>
        <v>0</v>
      </c>
      <c r="AO459" s="166" t="s">
        <v>622</v>
      </c>
      <c r="AP459" s="166">
        <f>COUNTIF(K457:N458,"ns")</f>
        <v>0</v>
      </c>
      <c r="AQ459" s="166">
        <f>COUNTIF(O457:R458,"ns")</f>
        <v>0</v>
      </c>
      <c r="AR459" s="166">
        <f>COUNTIF(S457:V458,"ns")</f>
        <v>0</v>
      </c>
      <c r="AS459" s="166">
        <f>COUNTIF(W457:Z458,"ns")</f>
        <v>0</v>
      </c>
      <c r="AT459" s="166">
        <f>COUNTIF(AA457:AD458,"ns")</f>
        <v>0</v>
      </c>
    </row>
    <row r="460" spans="1:46" ht="15" customHeight="1" x14ac:dyDescent="0.2">
      <c r="I460" s="88"/>
      <c r="J460" s="55" t="s">
        <v>55</v>
      </c>
      <c r="K460" s="227">
        <f t="shared" ref="K460:W460" si="83">IF(AND(SUM(K457:N459)=0,COUNTIF(K457:N459,"NS")&gt;0),"NS",SUM(K457:N459))</f>
        <v>0</v>
      </c>
      <c r="L460" s="227"/>
      <c r="M460" s="227"/>
      <c r="N460" s="227"/>
      <c r="O460" s="227">
        <f t="shared" si="83"/>
        <v>0</v>
      </c>
      <c r="P460" s="227"/>
      <c r="Q460" s="227"/>
      <c r="R460" s="227"/>
      <c r="S460" s="227">
        <f t="shared" si="83"/>
        <v>0</v>
      </c>
      <c r="T460" s="227"/>
      <c r="U460" s="227"/>
      <c r="V460" s="227"/>
      <c r="W460" s="227">
        <f t="shared" si="83"/>
        <v>0</v>
      </c>
      <c r="X460" s="227"/>
      <c r="Y460" s="227"/>
      <c r="Z460" s="227"/>
      <c r="AA460" s="227">
        <f>IF(AND(SUM(AA457:AD459)=0,COUNTIF(AA457:AD459,"NS")&gt;0),"NS",SUM(AA457:AD459))</f>
        <v>0</v>
      </c>
      <c r="AB460" s="227"/>
      <c r="AC460" s="227"/>
      <c r="AD460" s="227"/>
      <c r="AI460" s="145">
        <f>+SUM(AI457:AI459)</f>
        <v>0</v>
      </c>
      <c r="AM460" s="145">
        <f>+SUM(AJ457:AM459)</f>
        <v>0</v>
      </c>
      <c r="AO460" s="166" t="s">
        <v>623</v>
      </c>
      <c r="AP460" s="166">
        <f>COUNTIF(K457:N458,0)</f>
        <v>0</v>
      </c>
      <c r="AQ460" s="166">
        <f>COUNTIF(O457:R458,0)</f>
        <v>0</v>
      </c>
      <c r="AR460" s="166">
        <f>COUNTIF(S457:V458,0)</f>
        <v>0</v>
      </c>
      <c r="AS460" s="166">
        <f>COUNTIF(W457:Z458,0)</f>
        <v>0</v>
      </c>
      <c r="AT460" s="166">
        <f>COUNTIF(AA457:AD458,0)</f>
        <v>0</v>
      </c>
    </row>
    <row r="461" spans="1:46" ht="15" customHeight="1" x14ac:dyDescent="0.2">
      <c r="B461" s="211" t="str">
        <f>IF(AI460=0,"","Error: Verificar las instrucciones y la cantidad del Total con respecto a la suma por fila.")</f>
        <v/>
      </c>
      <c r="C461" s="211"/>
      <c r="D461" s="211"/>
      <c r="E461" s="211"/>
      <c r="F461" s="211"/>
      <c r="G461" s="211"/>
      <c r="H461" s="211"/>
      <c r="I461" s="211"/>
      <c r="J461" s="211"/>
      <c r="K461" s="211"/>
      <c r="L461" s="211"/>
      <c r="M461" s="211"/>
      <c r="N461" s="211"/>
      <c r="O461" s="211"/>
      <c r="P461" s="211"/>
      <c r="Q461" s="211"/>
      <c r="R461" s="211"/>
      <c r="S461" s="211"/>
      <c r="T461" s="211"/>
      <c r="U461" s="211"/>
      <c r="V461" s="211"/>
      <c r="W461" s="211"/>
      <c r="X461" s="211"/>
      <c r="Y461" s="211"/>
      <c r="Z461" s="211"/>
      <c r="AA461" s="211"/>
      <c r="AB461" s="211"/>
      <c r="AC461" s="211"/>
      <c r="AD461" s="211"/>
      <c r="AO461" s="166" t="s">
        <v>624</v>
      </c>
      <c r="AP461" s="166">
        <f>K459</f>
        <v>0</v>
      </c>
      <c r="AQ461" s="166">
        <f>O459</f>
        <v>0</v>
      </c>
      <c r="AR461" s="166">
        <f>S459</f>
        <v>0</v>
      </c>
      <c r="AS461" s="166">
        <f>W459</f>
        <v>0</v>
      </c>
      <c r="AT461" s="166">
        <f>AA459</f>
        <v>0</v>
      </c>
    </row>
    <row r="462" spans="1:46" ht="15" customHeight="1" x14ac:dyDescent="0.2">
      <c r="B462" s="216" t="str">
        <f>IF(OR(AG455=60,AG455=45),"","Error: Debe completar toda la información requerida.")</f>
        <v/>
      </c>
      <c r="C462" s="216"/>
      <c r="D462" s="216"/>
      <c r="E462" s="216"/>
      <c r="F462" s="216"/>
      <c r="G462" s="216"/>
      <c r="H462" s="216"/>
      <c r="I462" s="216"/>
      <c r="J462" s="216"/>
      <c r="K462" s="216"/>
      <c r="L462" s="216"/>
      <c r="M462" s="216"/>
      <c r="N462" s="216"/>
      <c r="O462" s="216"/>
      <c r="P462" s="216"/>
      <c r="Q462" s="216"/>
      <c r="R462" s="216"/>
      <c r="S462" s="216"/>
      <c r="T462" s="216"/>
      <c r="U462" s="216"/>
      <c r="V462" s="216"/>
      <c r="W462" s="216"/>
      <c r="X462" s="216"/>
      <c r="Y462" s="216"/>
      <c r="Z462" s="216"/>
      <c r="AA462" s="216"/>
      <c r="AB462" s="216"/>
      <c r="AC462" s="216"/>
      <c r="AD462" s="216"/>
      <c r="AO462" s="166" t="s">
        <v>625</v>
      </c>
      <c r="AP462" s="167">
        <f>IF($AG$455=60,0,
IF(AND(OR(AP457=0,AP457=1),AP461&gt;=0),1,
IF(AP457=2,
IF(AP461=0,0,IF(AND(AP461&gt;0,AP460=0,OR(AP458&gt;0,AP459&gt;0)),0,1)),
IF(AP457&gt;2,
IF(AP461=0,0,IF(AND(AP461&gt;0,(AP457-AP460)&gt;=2,OR(AP458&gt;0,AP459&gt;0)),0,1))))))</f>
        <v>0</v>
      </c>
      <c r="AQ462" s="167">
        <f t="shared" ref="AQ462:AS462" si="84">IF($AG$455=60,0,
IF(AND(OR(AQ457=0,AQ457=1),AQ461&gt;=0),1,
IF(AQ457=2,
IF(AQ461=0,0,IF(AND(AQ461&gt;0,AQ460=0,OR(AQ458&gt;0,AQ459&gt;0)),0,1)),
IF(AQ457&gt;2,
IF(AQ461=0,0,IF(AND(AQ461&gt;0,(AQ457-AQ460)&gt;=2,OR(AQ458&gt;0,AQ459&gt;0)),0,1))))))</f>
        <v>0</v>
      </c>
      <c r="AR462" s="167">
        <f t="shared" si="84"/>
        <v>0</v>
      </c>
      <c r="AS462" s="167">
        <f t="shared" si="84"/>
        <v>0</v>
      </c>
      <c r="AT462" s="167">
        <f>IF($AG$455=60,0,
IF(AND(OR(AT457=0,AT457=1),AT461&gt;=0),1,
IF(AT457=2,
IF(AT461=0,0,IF(AND(AT461&gt;0,AT460=0,OR(AT458&gt;0,AT459&gt;0)),0,1)),
IF(AT457&gt;2,
IF(AT461=0,0,IF(AND(AT461&gt;0,(AT457-AT460)&gt;=2,OR(AT458&gt;0,AT459&gt;0)),0,1))))))</f>
        <v>0</v>
      </c>
    </row>
    <row r="463" spans="1:46" ht="15" customHeight="1" x14ac:dyDescent="0.2">
      <c r="B463" s="211" t="str">
        <f>IF(AM460=0,"","Error: Verificar las instrucciones y cada cantidad del Tipo de afectación con respecto al Total por fila.")</f>
        <v/>
      </c>
      <c r="C463" s="211"/>
      <c r="D463" s="211"/>
      <c r="E463" s="211"/>
      <c r="F463" s="211"/>
      <c r="G463" s="211"/>
      <c r="H463" s="211"/>
      <c r="I463" s="211"/>
      <c r="J463" s="211"/>
      <c r="K463" s="211"/>
      <c r="L463" s="211"/>
      <c r="M463" s="211"/>
      <c r="N463" s="211"/>
      <c r="O463" s="211"/>
      <c r="P463" s="211"/>
      <c r="Q463" s="211"/>
      <c r="R463" s="211"/>
      <c r="S463" s="211"/>
      <c r="T463" s="211"/>
      <c r="U463" s="211"/>
      <c r="V463" s="211"/>
      <c r="W463" s="211"/>
      <c r="X463" s="211"/>
      <c r="Y463" s="211"/>
      <c r="Z463" s="211"/>
      <c r="AA463" s="211"/>
      <c r="AB463" s="211"/>
      <c r="AC463" s="211"/>
      <c r="AD463" s="211"/>
    </row>
    <row r="464" spans="1:46" ht="24" customHeight="1" x14ac:dyDescent="0.2">
      <c r="A464" s="77" t="s">
        <v>349</v>
      </c>
      <c r="B464" s="271" t="s">
        <v>485</v>
      </c>
      <c r="C464" s="271"/>
      <c r="D464" s="271"/>
      <c r="E464" s="271"/>
      <c r="F464" s="271"/>
      <c r="G464" s="271"/>
      <c r="H464" s="271"/>
      <c r="I464" s="271"/>
      <c r="J464" s="271"/>
      <c r="K464" s="271"/>
      <c r="L464" s="271"/>
      <c r="M464" s="271"/>
      <c r="N464" s="271"/>
      <c r="O464" s="271"/>
      <c r="P464" s="271"/>
      <c r="Q464" s="271"/>
      <c r="R464" s="271"/>
      <c r="S464" s="271"/>
      <c r="T464" s="271"/>
      <c r="U464" s="271"/>
      <c r="V464" s="271"/>
      <c r="W464" s="271"/>
      <c r="X464" s="271"/>
      <c r="Y464" s="271"/>
      <c r="Z464" s="271"/>
      <c r="AA464" s="271"/>
      <c r="AB464" s="271"/>
      <c r="AC464" s="271"/>
      <c r="AD464" s="271"/>
    </row>
    <row r="465" spans="3:49" ht="24" customHeight="1" x14ac:dyDescent="0.2">
      <c r="C465" s="226" t="s">
        <v>455</v>
      </c>
      <c r="D465" s="226"/>
      <c r="E465" s="226"/>
      <c r="F465" s="226"/>
      <c r="G465" s="226"/>
      <c r="H465" s="226"/>
      <c r="I465" s="226"/>
      <c r="J465" s="226"/>
      <c r="K465" s="226"/>
      <c r="L465" s="226"/>
      <c r="M465" s="226"/>
      <c r="N465" s="226"/>
      <c r="O465" s="226"/>
      <c r="P465" s="226"/>
      <c r="Q465" s="226"/>
      <c r="R465" s="226"/>
      <c r="S465" s="226"/>
      <c r="T465" s="226"/>
      <c r="U465" s="226"/>
      <c r="V465" s="226"/>
      <c r="W465" s="226"/>
      <c r="X465" s="226"/>
      <c r="Y465" s="226"/>
      <c r="Z465" s="226"/>
      <c r="AA465" s="226"/>
      <c r="AB465" s="226"/>
      <c r="AC465" s="226"/>
      <c r="AD465" s="226"/>
    </row>
    <row r="466" spans="3:49" ht="24" customHeight="1" x14ac:dyDescent="0.2">
      <c r="C466" s="231" t="s">
        <v>466</v>
      </c>
      <c r="D466" s="231"/>
      <c r="E466" s="231"/>
      <c r="F466" s="231"/>
      <c r="G466" s="231"/>
      <c r="H466" s="231"/>
      <c r="I466" s="231"/>
      <c r="J466" s="231"/>
      <c r="K466" s="231"/>
      <c r="L466" s="231"/>
      <c r="M466" s="231"/>
      <c r="N466" s="231"/>
      <c r="O466" s="231"/>
      <c r="P466" s="231"/>
      <c r="Q466" s="231"/>
      <c r="R466" s="231"/>
      <c r="S466" s="231"/>
      <c r="T466" s="231"/>
      <c r="U466" s="231"/>
      <c r="V466" s="231"/>
      <c r="W466" s="231"/>
      <c r="X466" s="231"/>
      <c r="Y466" s="231"/>
      <c r="Z466" s="231"/>
      <c r="AA466" s="231"/>
      <c r="AB466" s="231"/>
      <c r="AC466" s="231"/>
      <c r="AD466" s="231"/>
    </row>
    <row r="467" spans="3:49" ht="24" customHeight="1" x14ac:dyDescent="0.2">
      <c r="C467" s="231" t="s">
        <v>467</v>
      </c>
      <c r="D467" s="231"/>
      <c r="E467" s="231"/>
      <c r="F467" s="231"/>
      <c r="G467" s="231"/>
      <c r="H467" s="231"/>
      <c r="I467" s="231"/>
      <c r="J467" s="231"/>
      <c r="K467" s="231"/>
      <c r="L467" s="231"/>
      <c r="M467" s="231"/>
      <c r="N467" s="231"/>
      <c r="O467" s="231"/>
      <c r="P467" s="231"/>
      <c r="Q467" s="231"/>
      <c r="R467" s="231"/>
      <c r="S467" s="231"/>
      <c r="T467" s="231"/>
      <c r="U467" s="231"/>
      <c r="V467" s="231"/>
      <c r="W467" s="231"/>
      <c r="X467" s="231"/>
      <c r="Y467" s="231"/>
      <c r="Z467" s="231"/>
      <c r="AA467" s="231"/>
      <c r="AB467" s="231"/>
      <c r="AC467" s="231"/>
      <c r="AD467" s="231"/>
    </row>
    <row r="468" spans="3:49" ht="15" customHeight="1" x14ac:dyDescent="0.2"/>
    <row r="469" spans="3:49" ht="15" customHeight="1" x14ac:dyDescent="0.2">
      <c r="C469" s="227" t="s">
        <v>172</v>
      </c>
      <c r="D469" s="227"/>
      <c r="E469" s="227"/>
      <c r="F469" s="227"/>
      <c r="G469" s="227" t="s">
        <v>173</v>
      </c>
      <c r="H469" s="227"/>
      <c r="I469" s="227" t="s">
        <v>174</v>
      </c>
      <c r="J469" s="227"/>
      <c r="K469" s="227"/>
      <c r="L469" s="227"/>
      <c r="M469" s="227"/>
      <c r="N469" s="227"/>
      <c r="O469" s="227"/>
      <c r="P469" s="227"/>
      <c r="Q469" s="227" t="s">
        <v>110</v>
      </c>
      <c r="R469" s="227"/>
      <c r="S469" s="227"/>
      <c r="T469" s="227" t="s">
        <v>465</v>
      </c>
      <c r="U469" s="227"/>
      <c r="V469" s="227"/>
      <c r="W469" s="227"/>
      <c r="X469" s="227"/>
      <c r="Y469" s="227"/>
      <c r="Z469" s="227"/>
      <c r="AA469" s="227"/>
      <c r="AB469" s="227"/>
      <c r="AC469" s="227"/>
      <c r="AD469" s="227"/>
      <c r="AG469" s="140" t="s">
        <v>554</v>
      </c>
    </row>
    <row r="470" spans="3:49" ht="15" customHeight="1" x14ac:dyDescent="0.2">
      <c r="C470" s="227"/>
      <c r="D470" s="227"/>
      <c r="E470" s="227"/>
      <c r="F470" s="227"/>
      <c r="G470" s="227"/>
      <c r="H470" s="227"/>
      <c r="I470" s="227"/>
      <c r="J470" s="227"/>
      <c r="K470" s="227"/>
      <c r="L470" s="227"/>
      <c r="M470" s="227"/>
      <c r="N470" s="227"/>
      <c r="O470" s="227"/>
      <c r="P470" s="227"/>
      <c r="Q470" s="227"/>
      <c r="R470" s="227"/>
      <c r="S470" s="227"/>
      <c r="T470" s="248" t="s">
        <v>56</v>
      </c>
      <c r="U470" s="249"/>
      <c r="V470" s="250"/>
      <c r="W470" s="228" t="s">
        <v>464</v>
      </c>
      <c r="X470" s="229"/>
      <c r="Y470" s="229"/>
      <c r="Z470" s="229"/>
      <c r="AA470" s="229"/>
      <c r="AB470" s="229"/>
      <c r="AC470" s="229"/>
      <c r="AD470" s="230"/>
      <c r="AG470" s="140">
        <f>+COUNTBLANK(Q472:AD514)</f>
        <v>602</v>
      </c>
      <c r="AH470" s="140">
        <v>602</v>
      </c>
      <c r="AI470" s="140">
        <v>344</v>
      </c>
    </row>
    <row r="471" spans="3:49" ht="72" customHeight="1" x14ac:dyDescent="0.2">
      <c r="C471" s="227"/>
      <c r="D471" s="227"/>
      <c r="E471" s="227"/>
      <c r="F471" s="227"/>
      <c r="G471" s="227"/>
      <c r="H471" s="227"/>
      <c r="I471" s="227"/>
      <c r="J471" s="227"/>
      <c r="K471" s="227"/>
      <c r="L471" s="227"/>
      <c r="M471" s="227"/>
      <c r="N471" s="227"/>
      <c r="O471" s="227"/>
      <c r="P471" s="227"/>
      <c r="Q471" s="227"/>
      <c r="R471" s="227"/>
      <c r="S471" s="227"/>
      <c r="T471" s="251"/>
      <c r="U471" s="252"/>
      <c r="V471" s="253"/>
      <c r="W471" s="299" t="s">
        <v>88</v>
      </c>
      <c r="X471" s="300"/>
      <c r="Y471" s="299" t="s">
        <v>283</v>
      </c>
      <c r="Z471" s="300"/>
      <c r="AA471" s="299" t="s">
        <v>77</v>
      </c>
      <c r="AB471" s="300"/>
      <c r="AC471" s="299" t="s">
        <v>284</v>
      </c>
      <c r="AD471" s="300"/>
      <c r="AJ471" s="140" t="s">
        <v>555</v>
      </c>
      <c r="AK471" s="140" t="s">
        <v>556</v>
      </c>
      <c r="AL471" s="140" t="s">
        <v>557</v>
      </c>
      <c r="AM471" s="140" t="s">
        <v>607</v>
      </c>
      <c r="AN471" s="140" t="s">
        <v>559</v>
      </c>
      <c r="AP471" s="142" t="s">
        <v>561</v>
      </c>
      <c r="AQ471" s="149" t="s">
        <v>556</v>
      </c>
      <c r="AR471" s="142" t="s">
        <v>557</v>
      </c>
      <c r="AS471" s="149" t="s">
        <v>553</v>
      </c>
      <c r="AT471" s="212" t="s">
        <v>559</v>
      </c>
      <c r="AU471" s="212"/>
      <c r="AV471" s="212"/>
      <c r="AW471" s="212"/>
    </row>
    <row r="472" spans="3:49" ht="15" customHeight="1" x14ac:dyDescent="0.2">
      <c r="C472" s="254" t="s">
        <v>28</v>
      </c>
      <c r="D472" s="297" t="s">
        <v>460</v>
      </c>
      <c r="E472" s="297"/>
      <c r="F472" s="297"/>
      <c r="G472" s="298" t="s">
        <v>269</v>
      </c>
      <c r="H472" s="298"/>
      <c r="I472" s="294" t="s">
        <v>189</v>
      </c>
      <c r="J472" s="295"/>
      <c r="K472" s="295"/>
      <c r="L472" s="295"/>
      <c r="M472" s="295"/>
      <c r="N472" s="295"/>
      <c r="O472" s="295"/>
      <c r="P472" s="296"/>
      <c r="Q472" s="217"/>
      <c r="R472" s="217"/>
      <c r="S472" s="217"/>
      <c r="T472" s="217"/>
      <c r="U472" s="217"/>
      <c r="V472" s="217"/>
      <c r="W472" s="220"/>
      <c r="X472" s="222"/>
      <c r="Y472" s="220"/>
      <c r="Z472" s="222"/>
      <c r="AA472" s="220"/>
      <c r="AB472" s="222"/>
      <c r="AC472" s="220"/>
      <c r="AD472" s="222"/>
      <c r="AG472" s="140">
        <f>+COUNTIF(T472:AD472,"NA")</f>
        <v>0</v>
      </c>
      <c r="AH472" s="140">
        <f t="shared" ref="AH472:AH514" si="85">IF($AG$470=602,0,IF(OR(AND(Q472="NA",AG472=5),AND(Q472&lt;&gt;"NA",AG472=0)),0,1))</f>
        <v>0</v>
      </c>
      <c r="AJ472" s="150">
        <f>T472</f>
        <v>0</v>
      </c>
      <c r="AK472" s="150">
        <f>COUNTIF(W472:AD472,"NS")</f>
        <v>0</v>
      </c>
      <c r="AL472" s="140">
        <f>+SUM(W472:AD472)</f>
        <v>0</v>
      </c>
      <c r="AM472" s="150">
        <f>COUNTIF(W472:AD472,"NA")</f>
        <v>0</v>
      </c>
      <c r="AN472" s="163">
        <f>IF($AG$470=602,0,IF(OR(AND(AJ472="NS",AK472&gt;0,AL472=0,AM472=0),AND(AJ472&lt;=AL472,AM472=0),AND(AJ472&gt;0,AK472&gt;1,AL472=0,AM472=0),AND(AJ472="NA",AK472=0,AL472=0,AM472=4),AND(AJ472&gt;AL472,AK472&gt;1,AM472=0)),0,1))</f>
        <v>0</v>
      </c>
      <c r="AO472" s="140" t="s">
        <v>555</v>
      </c>
      <c r="AP472" s="142">
        <f>O446</f>
        <v>0</v>
      </c>
      <c r="AQ472" s="149">
        <f>COUNTIF(Q472:S514,"NS")</f>
        <v>0</v>
      </c>
      <c r="AR472" s="143">
        <f>SUM(Q472:S514)</f>
        <v>0</v>
      </c>
      <c r="AS472" s="144">
        <f>IF(AG470=602,0,IF(OR(AND(AP472=0,AQ472&gt;0),AND(AP472="NS",AR472&gt;0),AND(AP472="NS",AR472=0,AQ472=0)),1,IF(OR(AND(AQ472&gt;=2,AR472&lt;AP472),AND(AP472="NS",AR472=0,AQ472&gt;0),AP472=AR472),0,1)))</f>
        <v>0</v>
      </c>
      <c r="AT472" s="140">
        <f>IF($AG$470=602,0,IF(OR(AND(T472&gt;=W472,T472&lt;&gt;"NS"),AND(T472="NS",W472="NS"),AND(T472&gt;0,W472="NS"),AND(T472="NS",W472=0)),0,1))</f>
        <v>0</v>
      </c>
      <c r="AU472" s="140">
        <f>IF($AG$470=602,0,IF(OR(AND(T472&gt;=Y472,T472&lt;&gt;"NS"),AND(T472="NS",Y472="NS"),AND(T472&gt;0,Y472="NS"),AND(T472="NS",Y472=0)),0,1))</f>
        <v>0</v>
      </c>
      <c r="AV472" s="140">
        <f>IF($AG$470=602,0,IF(OR(AND(T472&gt;=AA472,T472&lt;&gt;"NS"),AND(T472="NS",AA472="NS"),AND(T472&gt;0,AA472="NS"),AND(T472="NS",AA472=0)),0,1))</f>
        <v>0</v>
      </c>
      <c r="AW472" s="140">
        <f>IF($AG$470=602,0,IF(OR(AND(T472&gt;=AC472,T472&lt;&gt;"NS"),AND(T472="NS",AC472="NS"),AND(T472&gt;0,AC472="NS"),AND(T472="NS",AC472=0)),0,1))</f>
        <v>0</v>
      </c>
    </row>
    <row r="473" spans="3:49" ht="15" customHeight="1" x14ac:dyDescent="0.2">
      <c r="C473" s="254"/>
      <c r="D473" s="297"/>
      <c r="E473" s="297"/>
      <c r="F473" s="297"/>
      <c r="G473" s="298" t="s">
        <v>176</v>
      </c>
      <c r="H473" s="298"/>
      <c r="I473" s="232" t="s">
        <v>190</v>
      </c>
      <c r="J473" s="232"/>
      <c r="K473" s="232"/>
      <c r="L473" s="232"/>
      <c r="M473" s="232"/>
      <c r="N473" s="232"/>
      <c r="O473" s="232"/>
      <c r="P473" s="232"/>
      <c r="Q473" s="217"/>
      <c r="R473" s="217"/>
      <c r="S473" s="217"/>
      <c r="T473" s="217"/>
      <c r="U473" s="217"/>
      <c r="V473" s="217"/>
      <c r="W473" s="220"/>
      <c r="X473" s="222"/>
      <c r="Y473" s="220"/>
      <c r="Z473" s="222"/>
      <c r="AA473" s="220"/>
      <c r="AB473" s="222"/>
      <c r="AC473" s="220"/>
      <c r="AD473" s="222"/>
      <c r="AG473" s="140">
        <f>+COUNTIF(T473:AD473,"NA")</f>
        <v>0</v>
      </c>
      <c r="AH473" s="140">
        <f t="shared" si="85"/>
        <v>0</v>
      </c>
      <c r="AJ473" s="150">
        <f t="shared" ref="AJ473:AJ514" si="86">T473</f>
        <v>0</v>
      </c>
      <c r="AK473" s="150">
        <f t="shared" ref="AK473:AK514" si="87">COUNTIF(W473:AD473,"NS")</f>
        <v>0</v>
      </c>
      <c r="AL473" s="140">
        <f t="shared" ref="AL473:AL514" si="88">+SUM(W473:AD473)</f>
        <v>0</v>
      </c>
      <c r="AM473" s="150">
        <f t="shared" ref="AM473:AM514" si="89">COUNTIF(W473:AD473,"NA")</f>
        <v>0</v>
      </c>
      <c r="AN473" s="163">
        <f t="shared" ref="AN473:AN514" si="90">IF($AG$470=602,0,IF(OR(AND(AJ473="NS",AK473&gt;0,AL473=0,AM473=0),AND(AJ473&lt;=AL473,AM473=0),AND(AJ473&gt;0,AK473&gt;1,AL473=0,AM473=0),AND(AJ473="NA",AK473=0,AL473=0,AM473=4),AND(AJ473&gt;AL473,AK473&gt;1,AM473=0)),0,1))</f>
        <v>0</v>
      </c>
      <c r="AS473" s="141"/>
      <c r="AT473" s="140">
        <f t="shared" ref="AT473:AT514" si="91">IF($AG$470=602,0,IF(OR(AND(T473&gt;=W473,T473&lt;&gt;"NS"),AND(T473="NS",W473="NS"),AND(T473&gt;0,W473="NS"),AND(T473="NS",W473=0)),0,1))</f>
        <v>0</v>
      </c>
      <c r="AU473" s="140">
        <f t="shared" ref="AU473:AU514" si="92">IF($AG$470=602,0,IF(OR(AND(T473&gt;=Y473,T473&lt;&gt;"NS"),AND(T473="NS",Y473="NS"),AND(T473&gt;0,Y473="NS"),AND(T473="NS",Y473=0)),0,1))</f>
        <v>0</v>
      </c>
      <c r="AV473" s="140">
        <f t="shared" ref="AV473:AV514" si="93">IF($AG$470=602,0,IF(OR(AND(T473&gt;=AA473,T473&lt;&gt;"NS"),AND(T473="NS",AA473="NS"),AND(T473&gt;0,AA473="NS"),AND(T473="NS",AA473=0)),0,1))</f>
        <v>0</v>
      </c>
      <c r="AW473" s="140">
        <f t="shared" ref="AW473:AW514" si="94">IF($AG$470=602,0,IF(OR(AND(T473&gt;=AC473,T473&lt;&gt;"NS"),AND(T473="NS",AC473="NS"),AND(T473&gt;0,AC473="NS"),AND(T473="NS",AC473=0)),0,1))</f>
        <v>0</v>
      </c>
    </row>
    <row r="474" spans="3:49" ht="15" customHeight="1" x14ac:dyDescent="0.2">
      <c r="C474" s="254"/>
      <c r="D474" s="297"/>
      <c r="E474" s="297"/>
      <c r="F474" s="297"/>
      <c r="G474" s="298" t="s">
        <v>177</v>
      </c>
      <c r="H474" s="298"/>
      <c r="I474" s="232" t="s">
        <v>191</v>
      </c>
      <c r="J474" s="232"/>
      <c r="K474" s="232"/>
      <c r="L474" s="232"/>
      <c r="M474" s="232"/>
      <c r="N474" s="232"/>
      <c r="O474" s="232"/>
      <c r="P474" s="232"/>
      <c r="Q474" s="217"/>
      <c r="R474" s="217"/>
      <c r="S474" s="217"/>
      <c r="T474" s="217"/>
      <c r="U474" s="217"/>
      <c r="V474" s="217"/>
      <c r="W474" s="220"/>
      <c r="X474" s="222"/>
      <c r="Y474" s="220"/>
      <c r="Z474" s="222"/>
      <c r="AA474" s="220"/>
      <c r="AB474" s="222"/>
      <c r="AC474" s="220"/>
      <c r="AD474" s="222"/>
      <c r="AG474" s="140">
        <f t="shared" ref="AG474:AG514" si="95">+COUNTIF(T474:AD474,"NA")</f>
        <v>0</v>
      </c>
      <c r="AH474" s="140">
        <f t="shared" si="85"/>
        <v>0</v>
      </c>
      <c r="AJ474" s="150">
        <f t="shared" si="86"/>
        <v>0</v>
      </c>
      <c r="AK474" s="150">
        <f t="shared" si="87"/>
        <v>0</v>
      </c>
      <c r="AL474" s="140">
        <f t="shared" si="88"/>
        <v>0</v>
      </c>
      <c r="AM474" s="150">
        <f t="shared" si="89"/>
        <v>0</v>
      </c>
      <c r="AN474" s="163">
        <f>IF($AG$470=602,0,IF(OR(AND(AJ474="NS",AK474&gt;0,AL474=0,AM474=0),AND(AJ474&lt;=AL474,AM474=0),AND(AJ474&gt;0,AK474&gt;1,AL474=0,AM474=0),AND(AJ474="NA",AK474=0,AL474=0,AM474=4),AND(AJ474&gt;AL474,AK474&gt;1,AM474=0)),0,1))</f>
        <v>0</v>
      </c>
      <c r="AP474" s="142" t="s">
        <v>562</v>
      </c>
      <c r="AQ474" s="149" t="s">
        <v>556</v>
      </c>
      <c r="AR474" s="142" t="s">
        <v>557</v>
      </c>
      <c r="AS474" s="151" t="s">
        <v>553</v>
      </c>
      <c r="AT474" s="140">
        <f t="shared" si="91"/>
        <v>0</v>
      </c>
      <c r="AU474" s="140">
        <f t="shared" si="92"/>
        <v>0</v>
      </c>
      <c r="AV474" s="140">
        <f t="shared" si="93"/>
        <v>0</v>
      </c>
      <c r="AW474" s="140">
        <f t="shared" si="94"/>
        <v>0</v>
      </c>
    </row>
    <row r="475" spans="3:49" ht="15" customHeight="1" x14ac:dyDescent="0.2">
      <c r="C475" s="254" t="s">
        <v>29</v>
      </c>
      <c r="D475" s="297" t="s">
        <v>203</v>
      </c>
      <c r="E475" s="297"/>
      <c r="F475" s="297"/>
      <c r="G475" s="298" t="s">
        <v>178</v>
      </c>
      <c r="H475" s="298"/>
      <c r="I475" s="232" t="s">
        <v>192</v>
      </c>
      <c r="J475" s="232"/>
      <c r="K475" s="232"/>
      <c r="L475" s="232"/>
      <c r="M475" s="232"/>
      <c r="N475" s="232"/>
      <c r="O475" s="232"/>
      <c r="P475" s="232"/>
      <c r="Q475" s="217"/>
      <c r="R475" s="217"/>
      <c r="S475" s="217"/>
      <c r="T475" s="217"/>
      <c r="U475" s="217"/>
      <c r="V475" s="217"/>
      <c r="W475" s="220"/>
      <c r="X475" s="222"/>
      <c r="Y475" s="220"/>
      <c r="Z475" s="222"/>
      <c r="AA475" s="220"/>
      <c r="AB475" s="222"/>
      <c r="AC475" s="220"/>
      <c r="AD475" s="222"/>
      <c r="AG475" s="140">
        <f t="shared" si="95"/>
        <v>0</v>
      </c>
      <c r="AH475" s="140">
        <f t="shared" si="85"/>
        <v>0</v>
      </c>
      <c r="AJ475" s="150">
        <f t="shared" si="86"/>
        <v>0</v>
      </c>
      <c r="AK475" s="150">
        <f t="shared" si="87"/>
        <v>0</v>
      </c>
      <c r="AL475" s="140">
        <f t="shared" si="88"/>
        <v>0</v>
      </c>
      <c r="AM475" s="150">
        <f t="shared" si="89"/>
        <v>0</v>
      </c>
      <c r="AN475" s="163">
        <f t="shared" si="90"/>
        <v>0</v>
      </c>
      <c r="AO475" s="140" t="s">
        <v>555</v>
      </c>
      <c r="AP475" s="142">
        <f>K460</f>
        <v>0</v>
      </c>
      <c r="AQ475" s="149">
        <f>COUNTIF(T472:V514,"NS")</f>
        <v>0</v>
      </c>
      <c r="AR475" s="143">
        <f>SUM(T472:V514)</f>
        <v>0</v>
      </c>
      <c r="AS475" s="146">
        <f>IF($AG$470=602,0,IF(OR(AND(AP475=0,AQ475&gt;0),AND(AP475="NS",AR475&gt;0),AND(AP475="NS",AR475=0,AQ475=0)),1,IF(OR(AND(AQ475&gt;=2,AR475&lt;AP475),AND(AP475="NS",AR475=0,AQ475&gt;0),AP475=AR475),0,1)))</f>
        <v>0</v>
      </c>
      <c r="AT475" s="140">
        <f t="shared" si="91"/>
        <v>0</v>
      </c>
      <c r="AU475" s="140">
        <f t="shared" si="92"/>
        <v>0</v>
      </c>
      <c r="AV475" s="140">
        <f t="shared" si="93"/>
        <v>0</v>
      </c>
      <c r="AW475" s="140">
        <f t="shared" si="94"/>
        <v>0</v>
      </c>
    </row>
    <row r="476" spans="3:49" ht="15" customHeight="1" x14ac:dyDescent="0.2">
      <c r="C476" s="254"/>
      <c r="D476" s="297"/>
      <c r="E476" s="297"/>
      <c r="F476" s="297"/>
      <c r="G476" s="298" t="s">
        <v>179</v>
      </c>
      <c r="H476" s="298"/>
      <c r="I476" s="232" t="s">
        <v>193</v>
      </c>
      <c r="J476" s="232"/>
      <c r="K476" s="232"/>
      <c r="L476" s="232"/>
      <c r="M476" s="232"/>
      <c r="N476" s="232"/>
      <c r="O476" s="232"/>
      <c r="P476" s="232"/>
      <c r="Q476" s="217"/>
      <c r="R476" s="217"/>
      <c r="S476" s="217"/>
      <c r="T476" s="217"/>
      <c r="U476" s="217"/>
      <c r="V476" s="217"/>
      <c r="W476" s="220"/>
      <c r="X476" s="222"/>
      <c r="Y476" s="220"/>
      <c r="Z476" s="222"/>
      <c r="AA476" s="220"/>
      <c r="AB476" s="222"/>
      <c r="AC476" s="220"/>
      <c r="AD476" s="222"/>
      <c r="AG476" s="140">
        <f t="shared" si="95"/>
        <v>0</v>
      </c>
      <c r="AH476" s="140">
        <f t="shared" si="85"/>
        <v>0</v>
      </c>
      <c r="AJ476" s="150">
        <f t="shared" si="86"/>
        <v>0</v>
      </c>
      <c r="AK476" s="150">
        <f t="shared" si="87"/>
        <v>0</v>
      </c>
      <c r="AL476" s="140">
        <f t="shared" si="88"/>
        <v>0</v>
      </c>
      <c r="AM476" s="150">
        <f t="shared" si="89"/>
        <v>0</v>
      </c>
      <c r="AN476" s="163">
        <f t="shared" si="90"/>
        <v>0</v>
      </c>
      <c r="AO476" s="140" t="s">
        <v>614</v>
      </c>
      <c r="AP476" s="140">
        <f>O460</f>
        <v>0</v>
      </c>
      <c r="AQ476" s="149">
        <f>COUNTIF(W472:X514,"NS")</f>
        <v>0</v>
      </c>
      <c r="AR476" s="143">
        <f>SUM(W472:X514)</f>
        <v>0</v>
      </c>
      <c r="AS476" s="146">
        <f>IF($AG$470=602,0,IF(OR(AND(AP476=0,AQ476&gt;0),AND(AP476="NS",AR476&gt;0),AND(AP476="NS",AR476=0,AQ476=0)),1,IF(OR(AND(AQ476&gt;=2,AR476&lt;AP476),AND(AP476="NS",AR476=0,AQ476&gt;0),AP476=AR476),0,1)))</f>
        <v>0</v>
      </c>
      <c r="AT476" s="140">
        <f t="shared" si="91"/>
        <v>0</v>
      </c>
      <c r="AU476" s="140">
        <f t="shared" si="92"/>
        <v>0</v>
      </c>
      <c r="AV476" s="140">
        <f t="shared" si="93"/>
        <v>0</v>
      </c>
      <c r="AW476" s="140">
        <f t="shared" si="94"/>
        <v>0</v>
      </c>
    </row>
    <row r="477" spans="3:49" ht="15" customHeight="1" x14ac:dyDescent="0.2">
      <c r="C477" s="254"/>
      <c r="D477" s="297"/>
      <c r="E477" s="297"/>
      <c r="F477" s="297"/>
      <c r="G477" s="298" t="s">
        <v>180</v>
      </c>
      <c r="H477" s="298"/>
      <c r="I477" s="232" t="s">
        <v>194</v>
      </c>
      <c r="J477" s="232"/>
      <c r="K477" s="232"/>
      <c r="L477" s="232"/>
      <c r="M477" s="232"/>
      <c r="N477" s="232"/>
      <c r="O477" s="232"/>
      <c r="P477" s="232"/>
      <c r="Q477" s="217"/>
      <c r="R477" s="217"/>
      <c r="S477" s="217"/>
      <c r="T477" s="217"/>
      <c r="U477" s="217"/>
      <c r="V477" s="217"/>
      <c r="W477" s="220"/>
      <c r="X477" s="222"/>
      <c r="Y477" s="220"/>
      <c r="Z477" s="222"/>
      <c r="AA477" s="220"/>
      <c r="AB477" s="222"/>
      <c r="AC477" s="220"/>
      <c r="AD477" s="222"/>
      <c r="AG477" s="140">
        <f t="shared" si="95"/>
        <v>0</v>
      </c>
      <c r="AH477" s="140">
        <f t="shared" si="85"/>
        <v>0</v>
      </c>
      <c r="AJ477" s="150">
        <f t="shared" si="86"/>
        <v>0</v>
      </c>
      <c r="AK477" s="150">
        <f t="shared" si="87"/>
        <v>0</v>
      </c>
      <c r="AL477" s="140">
        <f t="shared" si="88"/>
        <v>0</v>
      </c>
      <c r="AM477" s="150">
        <f t="shared" si="89"/>
        <v>0</v>
      </c>
      <c r="AN477" s="163">
        <f t="shared" si="90"/>
        <v>0</v>
      </c>
      <c r="AO477" s="140" t="s">
        <v>615</v>
      </c>
      <c r="AP477" s="140">
        <f>S460</f>
        <v>0</v>
      </c>
      <c r="AQ477" s="149">
        <f>COUNTIF(Y472:Z514,"NS")</f>
        <v>0</v>
      </c>
      <c r="AR477" s="143">
        <f>SUM(Y472:Z514)</f>
        <v>0</v>
      </c>
      <c r="AS477" s="146">
        <f>IF($AG$470=602,0,IF(OR(AND(AP477=0,AQ477&gt;0),AND(AP477="NS",AR477&gt;0),AND(AP477="NS",AR477=0,AQ477=0)),1,IF(OR(AND(AQ477&gt;=2,AR477&lt;AP477),AND(AP477="NS",AR477=0,AQ477&gt;0),AP477=AR477),0,1)))</f>
        <v>0</v>
      </c>
      <c r="AT477" s="140">
        <f t="shared" si="91"/>
        <v>0</v>
      </c>
      <c r="AU477" s="140">
        <f t="shared" si="92"/>
        <v>0</v>
      </c>
      <c r="AV477" s="140">
        <f t="shared" si="93"/>
        <v>0</v>
      </c>
      <c r="AW477" s="140">
        <f t="shared" si="94"/>
        <v>0</v>
      </c>
    </row>
    <row r="478" spans="3:49" ht="15" customHeight="1" x14ac:dyDescent="0.2">
      <c r="C478" s="254"/>
      <c r="D478" s="297"/>
      <c r="E478" s="297"/>
      <c r="F478" s="297"/>
      <c r="G478" s="298" t="s">
        <v>181</v>
      </c>
      <c r="H478" s="298"/>
      <c r="I478" s="232" t="s">
        <v>195</v>
      </c>
      <c r="J478" s="232"/>
      <c r="K478" s="232"/>
      <c r="L478" s="232"/>
      <c r="M478" s="232"/>
      <c r="N478" s="232"/>
      <c r="O478" s="232"/>
      <c r="P478" s="232"/>
      <c r="Q478" s="217"/>
      <c r="R478" s="217"/>
      <c r="S478" s="217"/>
      <c r="T478" s="217"/>
      <c r="U478" s="217"/>
      <c r="V478" s="217"/>
      <c r="W478" s="220"/>
      <c r="X478" s="222"/>
      <c r="Y478" s="220"/>
      <c r="Z478" s="222"/>
      <c r="AA478" s="220"/>
      <c r="AB478" s="222"/>
      <c r="AC478" s="220"/>
      <c r="AD478" s="222"/>
      <c r="AG478" s="140">
        <f t="shared" si="95"/>
        <v>0</v>
      </c>
      <c r="AH478" s="140">
        <f t="shared" si="85"/>
        <v>0</v>
      </c>
      <c r="AJ478" s="150">
        <f t="shared" si="86"/>
        <v>0</v>
      </c>
      <c r="AK478" s="150">
        <f t="shared" si="87"/>
        <v>0</v>
      </c>
      <c r="AL478" s="140">
        <f t="shared" si="88"/>
        <v>0</v>
      </c>
      <c r="AM478" s="150">
        <f t="shared" si="89"/>
        <v>0</v>
      </c>
      <c r="AN478" s="163">
        <f t="shared" si="90"/>
        <v>0</v>
      </c>
      <c r="AO478" s="140" t="s">
        <v>616</v>
      </c>
      <c r="AP478" s="140">
        <f>W460</f>
        <v>0</v>
      </c>
      <c r="AQ478" s="149">
        <f>COUNTIF(AA472:AB514,"NS")</f>
        <v>0</v>
      </c>
      <c r="AR478" s="143">
        <f>SUM(AA472:AB514)</f>
        <v>0</v>
      </c>
      <c r="AS478" s="146">
        <f>IF($AG$470=602,0,IF(OR(AND(AP478=0,AQ478&gt;0),AND(AP478="NS",AR478&gt;0),AND(AP478="NS",AR478=0,AQ478=0)),1,IF(OR(AND(AQ478&gt;=2,AR478&lt;AP478),AND(AP478="NS",AR478=0,AQ478&gt;0),AP478=AR478),0,1)))</f>
        <v>0</v>
      </c>
      <c r="AT478" s="140">
        <f t="shared" si="91"/>
        <v>0</v>
      </c>
      <c r="AU478" s="140">
        <f t="shared" si="92"/>
        <v>0</v>
      </c>
      <c r="AV478" s="140">
        <f t="shared" si="93"/>
        <v>0</v>
      </c>
      <c r="AW478" s="140">
        <f t="shared" si="94"/>
        <v>0</v>
      </c>
    </row>
    <row r="479" spans="3:49" ht="15" customHeight="1" x14ac:dyDescent="0.2">
      <c r="C479" s="254"/>
      <c r="D479" s="297"/>
      <c r="E479" s="297"/>
      <c r="F479" s="297"/>
      <c r="G479" s="298" t="s">
        <v>182</v>
      </c>
      <c r="H479" s="298"/>
      <c r="I479" s="232" t="s">
        <v>196</v>
      </c>
      <c r="J479" s="232"/>
      <c r="K479" s="232"/>
      <c r="L479" s="232"/>
      <c r="M479" s="232"/>
      <c r="N479" s="232"/>
      <c r="O479" s="232"/>
      <c r="P479" s="232"/>
      <c r="Q479" s="217"/>
      <c r="R479" s="217"/>
      <c r="S479" s="217"/>
      <c r="T479" s="217"/>
      <c r="U479" s="217"/>
      <c r="V479" s="217"/>
      <c r="W479" s="220"/>
      <c r="X479" s="222"/>
      <c r="Y479" s="220"/>
      <c r="Z479" s="222"/>
      <c r="AA479" s="220"/>
      <c r="AB479" s="222"/>
      <c r="AC479" s="220"/>
      <c r="AD479" s="222"/>
      <c r="AG479" s="140">
        <f t="shared" si="95"/>
        <v>0</v>
      </c>
      <c r="AH479" s="140">
        <f t="shared" si="85"/>
        <v>0</v>
      </c>
      <c r="AJ479" s="150">
        <f t="shared" si="86"/>
        <v>0</v>
      </c>
      <c r="AK479" s="150">
        <f t="shared" si="87"/>
        <v>0</v>
      </c>
      <c r="AL479" s="140">
        <f t="shared" si="88"/>
        <v>0</v>
      </c>
      <c r="AM479" s="150">
        <f t="shared" si="89"/>
        <v>0</v>
      </c>
      <c r="AN479" s="163">
        <f t="shared" si="90"/>
        <v>0</v>
      </c>
      <c r="AO479" s="140" t="s">
        <v>617</v>
      </c>
      <c r="AP479" s="140">
        <f>AA460</f>
        <v>0</v>
      </c>
      <c r="AQ479" s="149">
        <f>COUNTIF(AC472:AD514,"NS")</f>
        <v>0</v>
      </c>
      <c r="AR479" s="143">
        <f>SUM(AC472:AD514)</f>
        <v>0</v>
      </c>
      <c r="AS479" s="146">
        <f>IF($AG$470=602,0,IF(OR(AND(AP479=0,AQ479&gt;0),AND(AP479="NS",AR479&gt;0),AND(AP479="NS",AR479=0,AQ479=0)),1,IF(OR(AND(AQ479&gt;=2,AR479&lt;AP479),AND(AP479="NS",AR479=0,AQ479&gt;0),AP479=AR479),0,1)))</f>
        <v>0</v>
      </c>
      <c r="AT479" s="140">
        <f t="shared" si="91"/>
        <v>0</v>
      </c>
      <c r="AU479" s="140">
        <f t="shared" si="92"/>
        <v>0</v>
      </c>
      <c r="AV479" s="140">
        <f t="shared" si="93"/>
        <v>0</v>
      </c>
      <c r="AW479" s="140">
        <f t="shared" si="94"/>
        <v>0</v>
      </c>
    </row>
    <row r="480" spans="3:49" ht="15" customHeight="1" x14ac:dyDescent="0.2">
      <c r="C480" s="254"/>
      <c r="D480" s="297"/>
      <c r="E480" s="297"/>
      <c r="F480" s="297"/>
      <c r="G480" s="298" t="s">
        <v>183</v>
      </c>
      <c r="H480" s="298"/>
      <c r="I480" s="232" t="s">
        <v>197</v>
      </c>
      <c r="J480" s="232"/>
      <c r="K480" s="232"/>
      <c r="L480" s="232"/>
      <c r="M480" s="232"/>
      <c r="N480" s="232"/>
      <c r="O480" s="232"/>
      <c r="P480" s="232"/>
      <c r="Q480" s="217"/>
      <c r="R480" s="217"/>
      <c r="S480" s="217"/>
      <c r="T480" s="217"/>
      <c r="U480" s="217"/>
      <c r="V480" s="217"/>
      <c r="W480" s="220"/>
      <c r="X480" s="222"/>
      <c r="Y480" s="220"/>
      <c r="Z480" s="222"/>
      <c r="AA480" s="220"/>
      <c r="AB480" s="222"/>
      <c r="AC480" s="220"/>
      <c r="AD480" s="222"/>
      <c r="AG480" s="140">
        <f t="shared" si="95"/>
        <v>0</v>
      </c>
      <c r="AH480" s="140">
        <f t="shared" si="85"/>
        <v>0</v>
      </c>
      <c r="AJ480" s="150">
        <f t="shared" si="86"/>
        <v>0</v>
      </c>
      <c r="AK480" s="150">
        <f t="shared" si="87"/>
        <v>0</v>
      </c>
      <c r="AL480" s="140">
        <f t="shared" si="88"/>
        <v>0</v>
      </c>
      <c r="AM480" s="150">
        <f t="shared" si="89"/>
        <v>0</v>
      </c>
      <c r="AN480" s="163">
        <f t="shared" si="90"/>
        <v>0</v>
      </c>
      <c r="AS480" s="145">
        <f>+SUM(AS475:AS479)</f>
        <v>0</v>
      </c>
      <c r="AT480" s="140">
        <f t="shared" si="91"/>
        <v>0</v>
      </c>
      <c r="AU480" s="140">
        <f t="shared" si="92"/>
        <v>0</v>
      </c>
      <c r="AV480" s="140">
        <f t="shared" si="93"/>
        <v>0</v>
      </c>
      <c r="AW480" s="140">
        <f t="shared" si="94"/>
        <v>0</v>
      </c>
    </row>
    <row r="481" spans="3:49" ht="15" customHeight="1" x14ac:dyDescent="0.2">
      <c r="C481" s="254"/>
      <c r="D481" s="297"/>
      <c r="E481" s="297"/>
      <c r="F481" s="297"/>
      <c r="G481" s="298" t="s">
        <v>184</v>
      </c>
      <c r="H481" s="298"/>
      <c r="I481" s="232" t="s">
        <v>198</v>
      </c>
      <c r="J481" s="232"/>
      <c r="K481" s="232"/>
      <c r="L481" s="232"/>
      <c r="M481" s="232"/>
      <c r="N481" s="232"/>
      <c r="O481" s="232"/>
      <c r="P481" s="232"/>
      <c r="Q481" s="217"/>
      <c r="R481" s="217"/>
      <c r="S481" s="217"/>
      <c r="T481" s="217"/>
      <c r="U481" s="217"/>
      <c r="V481" s="217"/>
      <c r="W481" s="220"/>
      <c r="X481" s="222"/>
      <c r="Y481" s="220"/>
      <c r="Z481" s="222"/>
      <c r="AA481" s="220"/>
      <c r="AB481" s="222"/>
      <c r="AC481" s="220"/>
      <c r="AD481" s="222"/>
      <c r="AG481" s="140">
        <f t="shared" si="95"/>
        <v>0</v>
      </c>
      <c r="AH481" s="140">
        <f t="shared" si="85"/>
        <v>0</v>
      </c>
      <c r="AJ481" s="150">
        <f t="shared" si="86"/>
        <v>0</v>
      </c>
      <c r="AK481" s="150">
        <f t="shared" si="87"/>
        <v>0</v>
      </c>
      <c r="AL481" s="140">
        <f t="shared" si="88"/>
        <v>0</v>
      </c>
      <c r="AM481" s="150">
        <f t="shared" si="89"/>
        <v>0</v>
      </c>
      <c r="AN481" s="163">
        <f t="shared" si="90"/>
        <v>0</v>
      </c>
      <c r="AT481" s="140">
        <f t="shared" si="91"/>
        <v>0</v>
      </c>
      <c r="AU481" s="140">
        <f t="shared" si="92"/>
        <v>0</v>
      </c>
      <c r="AV481" s="140">
        <f t="shared" si="93"/>
        <v>0</v>
      </c>
      <c r="AW481" s="140">
        <f t="shared" si="94"/>
        <v>0</v>
      </c>
    </row>
    <row r="482" spans="3:49" ht="15" customHeight="1" x14ac:dyDescent="0.2">
      <c r="C482" s="254"/>
      <c r="D482" s="297"/>
      <c r="E482" s="297"/>
      <c r="F482" s="297"/>
      <c r="G482" s="298" t="s">
        <v>185</v>
      </c>
      <c r="H482" s="298"/>
      <c r="I482" s="232" t="s">
        <v>199</v>
      </c>
      <c r="J482" s="232"/>
      <c r="K482" s="232"/>
      <c r="L482" s="232"/>
      <c r="M482" s="232"/>
      <c r="N482" s="232"/>
      <c r="O482" s="232"/>
      <c r="P482" s="232"/>
      <c r="Q482" s="217"/>
      <c r="R482" s="217"/>
      <c r="S482" s="217"/>
      <c r="T482" s="217"/>
      <c r="U482" s="217"/>
      <c r="V482" s="217"/>
      <c r="W482" s="220"/>
      <c r="X482" s="222"/>
      <c r="Y482" s="220"/>
      <c r="Z482" s="222"/>
      <c r="AA482" s="220"/>
      <c r="AB482" s="222"/>
      <c r="AC482" s="220"/>
      <c r="AD482" s="222"/>
      <c r="AG482" s="140">
        <f t="shared" si="95"/>
        <v>0</v>
      </c>
      <c r="AH482" s="140">
        <f t="shared" si="85"/>
        <v>0</v>
      </c>
      <c r="AJ482" s="150">
        <f t="shared" si="86"/>
        <v>0</v>
      </c>
      <c r="AK482" s="150">
        <f t="shared" si="87"/>
        <v>0</v>
      </c>
      <c r="AL482" s="140">
        <f t="shared" si="88"/>
        <v>0</v>
      </c>
      <c r="AM482" s="150">
        <f t="shared" si="89"/>
        <v>0</v>
      </c>
      <c r="AN482" s="163">
        <f t="shared" si="90"/>
        <v>0</v>
      </c>
      <c r="AT482" s="140">
        <f t="shared" si="91"/>
        <v>0</v>
      </c>
      <c r="AU482" s="140">
        <f t="shared" si="92"/>
        <v>0</v>
      </c>
      <c r="AV482" s="140">
        <f t="shared" si="93"/>
        <v>0</v>
      </c>
      <c r="AW482" s="140">
        <f t="shared" si="94"/>
        <v>0</v>
      </c>
    </row>
    <row r="483" spans="3:49" ht="15" customHeight="1" x14ac:dyDescent="0.2">
      <c r="C483" s="254"/>
      <c r="D483" s="297"/>
      <c r="E483" s="297"/>
      <c r="F483" s="297"/>
      <c r="G483" s="298" t="s">
        <v>186</v>
      </c>
      <c r="H483" s="298"/>
      <c r="I483" s="232" t="s">
        <v>200</v>
      </c>
      <c r="J483" s="232"/>
      <c r="K483" s="232"/>
      <c r="L483" s="232"/>
      <c r="M483" s="232"/>
      <c r="N483" s="232"/>
      <c r="O483" s="232"/>
      <c r="P483" s="232"/>
      <c r="Q483" s="217"/>
      <c r="R483" s="217"/>
      <c r="S483" s="217"/>
      <c r="T483" s="217"/>
      <c r="U483" s="217"/>
      <c r="V483" s="217"/>
      <c r="W483" s="220"/>
      <c r="X483" s="222"/>
      <c r="Y483" s="220"/>
      <c r="Z483" s="222"/>
      <c r="AA483" s="220"/>
      <c r="AB483" s="222"/>
      <c r="AC483" s="220"/>
      <c r="AD483" s="222"/>
      <c r="AG483" s="140">
        <f t="shared" si="95"/>
        <v>0</v>
      </c>
      <c r="AH483" s="140">
        <f t="shared" si="85"/>
        <v>0</v>
      </c>
      <c r="AJ483" s="150">
        <f t="shared" si="86"/>
        <v>0</v>
      </c>
      <c r="AK483" s="150">
        <f t="shared" si="87"/>
        <v>0</v>
      </c>
      <c r="AL483" s="140">
        <f t="shared" si="88"/>
        <v>0</v>
      </c>
      <c r="AM483" s="150">
        <f t="shared" si="89"/>
        <v>0</v>
      </c>
      <c r="AN483" s="163">
        <f t="shared" si="90"/>
        <v>0</v>
      </c>
      <c r="AT483" s="140">
        <f t="shared" si="91"/>
        <v>0</v>
      </c>
      <c r="AU483" s="140">
        <f t="shared" si="92"/>
        <v>0</v>
      </c>
      <c r="AV483" s="140">
        <f t="shared" si="93"/>
        <v>0</v>
      </c>
      <c r="AW483" s="140">
        <f t="shared" si="94"/>
        <v>0</v>
      </c>
    </row>
    <row r="484" spans="3:49" ht="15" customHeight="1" x14ac:dyDescent="0.2">
      <c r="C484" s="254"/>
      <c r="D484" s="297"/>
      <c r="E484" s="297"/>
      <c r="F484" s="297"/>
      <c r="G484" s="298" t="s">
        <v>187</v>
      </c>
      <c r="H484" s="298"/>
      <c r="I484" s="232" t="s">
        <v>201</v>
      </c>
      <c r="J484" s="232"/>
      <c r="K484" s="232"/>
      <c r="L484" s="232"/>
      <c r="M484" s="232"/>
      <c r="N484" s="232"/>
      <c r="O484" s="232"/>
      <c r="P484" s="232"/>
      <c r="Q484" s="217"/>
      <c r="R484" s="217"/>
      <c r="S484" s="217"/>
      <c r="T484" s="217"/>
      <c r="U484" s="217"/>
      <c r="V484" s="217"/>
      <c r="W484" s="220"/>
      <c r="X484" s="222"/>
      <c r="Y484" s="220"/>
      <c r="Z484" s="222"/>
      <c r="AA484" s="220"/>
      <c r="AB484" s="222"/>
      <c r="AC484" s="220"/>
      <c r="AD484" s="222"/>
      <c r="AG484" s="140">
        <f t="shared" si="95"/>
        <v>0</v>
      </c>
      <c r="AH484" s="140">
        <f t="shared" si="85"/>
        <v>0</v>
      </c>
      <c r="AJ484" s="150">
        <f t="shared" si="86"/>
        <v>0</v>
      </c>
      <c r="AK484" s="150">
        <f t="shared" si="87"/>
        <v>0</v>
      </c>
      <c r="AL484" s="140">
        <f t="shared" si="88"/>
        <v>0</v>
      </c>
      <c r="AM484" s="150">
        <f t="shared" si="89"/>
        <v>0</v>
      </c>
      <c r="AN484" s="163">
        <f t="shared" si="90"/>
        <v>0</v>
      </c>
      <c r="AT484" s="140">
        <f t="shared" si="91"/>
        <v>0</v>
      </c>
      <c r="AU484" s="140">
        <f t="shared" si="92"/>
        <v>0</v>
      </c>
      <c r="AV484" s="140">
        <f t="shared" si="93"/>
        <v>0</v>
      </c>
      <c r="AW484" s="140">
        <f t="shared" si="94"/>
        <v>0</v>
      </c>
    </row>
    <row r="485" spans="3:49" ht="15" customHeight="1" x14ac:dyDescent="0.2">
      <c r="C485" s="254"/>
      <c r="D485" s="297"/>
      <c r="E485" s="297"/>
      <c r="F485" s="297"/>
      <c r="G485" s="298" t="s">
        <v>188</v>
      </c>
      <c r="H485" s="298"/>
      <c r="I485" s="232" t="s">
        <v>202</v>
      </c>
      <c r="J485" s="232"/>
      <c r="K485" s="232"/>
      <c r="L485" s="232"/>
      <c r="M485" s="232"/>
      <c r="N485" s="232"/>
      <c r="O485" s="232"/>
      <c r="P485" s="232"/>
      <c r="Q485" s="217"/>
      <c r="R485" s="217"/>
      <c r="S485" s="217"/>
      <c r="T485" s="217"/>
      <c r="U485" s="217"/>
      <c r="V485" s="217"/>
      <c r="W485" s="220"/>
      <c r="X485" s="222"/>
      <c r="Y485" s="220"/>
      <c r="Z485" s="222"/>
      <c r="AA485" s="220"/>
      <c r="AB485" s="222"/>
      <c r="AC485" s="220"/>
      <c r="AD485" s="222"/>
      <c r="AG485" s="140">
        <f t="shared" si="95"/>
        <v>0</v>
      </c>
      <c r="AH485" s="140">
        <f t="shared" si="85"/>
        <v>0</v>
      </c>
      <c r="AJ485" s="150">
        <f t="shared" si="86"/>
        <v>0</v>
      </c>
      <c r="AK485" s="150">
        <f t="shared" si="87"/>
        <v>0</v>
      </c>
      <c r="AL485" s="140">
        <f t="shared" si="88"/>
        <v>0</v>
      </c>
      <c r="AM485" s="150">
        <f t="shared" si="89"/>
        <v>0</v>
      </c>
      <c r="AN485" s="163">
        <f t="shared" si="90"/>
        <v>0</v>
      </c>
      <c r="AT485" s="140">
        <f t="shared" si="91"/>
        <v>0</v>
      </c>
      <c r="AU485" s="140">
        <f t="shared" si="92"/>
        <v>0</v>
      </c>
      <c r="AV485" s="140">
        <f t="shared" si="93"/>
        <v>0</v>
      </c>
      <c r="AW485" s="140">
        <f t="shared" si="94"/>
        <v>0</v>
      </c>
    </row>
    <row r="486" spans="3:49" ht="15" customHeight="1" x14ac:dyDescent="0.2">
      <c r="C486" s="254" t="s">
        <v>30</v>
      </c>
      <c r="D486" s="297" t="s">
        <v>224</v>
      </c>
      <c r="E486" s="297"/>
      <c r="F486" s="297"/>
      <c r="G486" s="298" t="s">
        <v>204</v>
      </c>
      <c r="H486" s="298"/>
      <c r="I486" s="232" t="s">
        <v>205</v>
      </c>
      <c r="J486" s="232"/>
      <c r="K486" s="232"/>
      <c r="L486" s="232"/>
      <c r="M486" s="232"/>
      <c r="N486" s="232"/>
      <c r="O486" s="232"/>
      <c r="P486" s="232"/>
      <c r="Q486" s="217"/>
      <c r="R486" s="217"/>
      <c r="S486" s="217"/>
      <c r="T486" s="217"/>
      <c r="U486" s="217"/>
      <c r="V486" s="217"/>
      <c r="W486" s="220"/>
      <c r="X486" s="222"/>
      <c r="Y486" s="220"/>
      <c r="Z486" s="222"/>
      <c r="AA486" s="220"/>
      <c r="AB486" s="222"/>
      <c r="AC486" s="220"/>
      <c r="AD486" s="222"/>
      <c r="AG486" s="140">
        <f t="shared" si="95"/>
        <v>0</v>
      </c>
      <c r="AH486" s="140">
        <f t="shared" si="85"/>
        <v>0</v>
      </c>
      <c r="AJ486" s="150">
        <f t="shared" si="86"/>
        <v>0</v>
      </c>
      <c r="AK486" s="150">
        <f t="shared" si="87"/>
        <v>0</v>
      </c>
      <c r="AL486" s="140">
        <f t="shared" si="88"/>
        <v>0</v>
      </c>
      <c r="AM486" s="150">
        <f t="shared" si="89"/>
        <v>0</v>
      </c>
      <c r="AN486" s="163">
        <f t="shared" si="90"/>
        <v>0</v>
      </c>
      <c r="AT486" s="140">
        <f t="shared" si="91"/>
        <v>0</v>
      </c>
      <c r="AU486" s="140">
        <f t="shared" si="92"/>
        <v>0</v>
      </c>
      <c r="AV486" s="140">
        <f t="shared" si="93"/>
        <v>0</v>
      </c>
      <c r="AW486" s="140">
        <f t="shared" si="94"/>
        <v>0</v>
      </c>
    </row>
    <row r="487" spans="3:49" ht="15" customHeight="1" x14ac:dyDescent="0.2">
      <c r="C487" s="254"/>
      <c r="D487" s="297"/>
      <c r="E487" s="297"/>
      <c r="F487" s="297"/>
      <c r="G487" s="298" t="s">
        <v>206</v>
      </c>
      <c r="H487" s="298"/>
      <c r="I487" s="232" t="s">
        <v>207</v>
      </c>
      <c r="J487" s="232"/>
      <c r="K487" s="232"/>
      <c r="L487" s="232"/>
      <c r="M487" s="232"/>
      <c r="N487" s="232"/>
      <c r="O487" s="232"/>
      <c r="P487" s="232"/>
      <c r="Q487" s="217"/>
      <c r="R487" s="217"/>
      <c r="S487" s="217"/>
      <c r="T487" s="217"/>
      <c r="U487" s="217"/>
      <c r="V487" s="217"/>
      <c r="W487" s="220"/>
      <c r="X487" s="222"/>
      <c r="Y487" s="220"/>
      <c r="Z487" s="222"/>
      <c r="AA487" s="220"/>
      <c r="AB487" s="222"/>
      <c r="AC487" s="220"/>
      <c r="AD487" s="222"/>
      <c r="AG487" s="140">
        <f t="shared" si="95"/>
        <v>0</v>
      </c>
      <c r="AH487" s="140">
        <f t="shared" si="85"/>
        <v>0</v>
      </c>
      <c r="AJ487" s="150">
        <f t="shared" si="86"/>
        <v>0</v>
      </c>
      <c r="AK487" s="150">
        <f t="shared" si="87"/>
        <v>0</v>
      </c>
      <c r="AL487" s="140">
        <f t="shared" si="88"/>
        <v>0</v>
      </c>
      <c r="AM487" s="150">
        <f t="shared" si="89"/>
        <v>0</v>
      </c>
      <c r="AN487" s="163">
        <f t="shared" si="90"/>
        <v>0</v>
      </c>
      <c r="AT487" s="140">
        <f t="shared" si="91"/>
        <v>0</v>
      </c>
      <c r="AU487" s="140">
        <f t="shared" si="92"/>
        <v>0</v>
      </c>
      <c r="AV487" s="140">
        <f t="shared" si="93"/>
        <v>0</v>
      </c>
      <c r="AW487" s="140">
        <f t="shared" si="94"/>
        <v>0</v>
      </c>
    </row>
    <row r="488" spans="3:49" ht="15" customHeight="1" x14ac:dyDescent="0.2">
      <c r="C488" s="254"/>
      <c r="D488" s="297"/>
      <c r="E488" s="297"/>
      <c r="F488" s="297"/>
      <c r="G488" s="298" t="s">
        <v>208</v>
      </c>
      <c r="H488" s="298"/>
      <c r="I488" s="232" t="s">
        <v>209</v>
      </c>
      <c r="J488" s="232"/>
      <c r="K488" s="232"/>
      <c r="L488" s="232"/>
      <c r="M488" s="232"/>
      <c r="N488" s="232"/>
      <c r="O488" s="232"/>
      <c r="P488" s="232"/>
      <c r="Q488" s="217"/>
      <c r="R488" s="217"/>
      <c r="S488" s="217"/>
      <c r="T488" s="217"/>
      <c r="U488" s="217"/>
      <c r="V488" s="217"/>
      <c r="W488" s="220"/>
      <c r="X488" s="222"/>
      <c r="Y488" s="220"/>
      <c r="Z488" s="222"/>
      <c r="AA488" s="220"/>
      <c r="AB488" s="222"/>
      <c r="AC488" s="220"/>
      <c r="AD488" s="222"/>
      <c r="AG488" s="140">
        <f t="shared" si="95"/>
        <v>0</v>
      </c>
      <c r="AH488" s="140">
        <f t="shared" si="85"/>
        <v>0</v>
      </c>
      <c r="AJ488" s="150">
        <f t="shared" si="86"/>
        <v>0</v>
      </c>
      <c r="AK488" s="150">
        <f t="shared" si="87"/>
        <v>0</v>
      </c>
      <c r="AL488" s="140">
        <f t="shared" si="88"/>
        <v>0</v>
      </c>
      <c r="AM488" s="150">
        <f t="shared" si="89"/>
        <v>0</v>
      </c>
      <c r="AN488" s="163">
        <f t="shared" si="90"/>
        <v>0</v>
      </c>
      <c r="AT488" s="140">
        <f t="shared" si="91"/>
        <v>0</v>
      </c>
      <c r="AU488" s="140">
        <f t="shared" si="92"/>
        <v>0</v>
      </c>
      <c r="AV488" s="140">
        <f t="shared" si="93"/>
        <v>0</v>
      </c>
      <c r="AW488" s="140">
        <f t="shared" si="94"/>
        <v>0</v>
      </c>
    </row>
    <row r="489" spans="3:49" ht="24" customHeight="1" x14ac:dyDescent="0.2">
      <c r="C489" s="254"/>
      <c r="D489" s="297"/>
      <c r="E489" s="297"/>
      <c r="F489" s="297"/>
      <c r="G489" s="298" t="s">
        <v>210</v>
      </c>
      <c r="H489" s="298"/>
      <c r="I489" s="232" t="s">
        <v>211</v>
      </c>
      <c r="J489" s="232"/>
      <c r="K489" s="232"/>
      <c r="L489" s="232"/>
      <c r="M489" s="232"/>
      <c r="N489" s="232"/>
      <c r="O489" s="232"/>
      <c r="P489" s="232"/>
      <c r="Q489" s="217"/>
      <c r="R489" s="217"/>
      <c r="S489" s="217"/>
      <c r="T489" s="217"/>
      <c r="U489" s="217"/>
      <c r="V489" s="217"/>
      <c r="W489" s="220"/>
      <c r="X489" s="222"/>
      <c r="Y489" s="220"/>
      <c r="Z489" s="222"/>
      <c r="AA489" s="220"/>
      <c r="AB489" s="222"/>
      <c r="AC489" s="220"/>
      <c r="AD489" s="222"/>
      <c r="AG489" s="140">
        <f t="shared" si="95"/>
        <v>0</v>
      </c>
      <c r="AH489" s="140">
        <f t="shared" si="85"/>
        <v>0</v>
      </c>
      <c r="AJ489" s="150">
        <f t="shared" si="86"/>
        <v>0</v>
      </c>
      <c r="AK489" s="150">
        <f t="shared" si="87"/>
        <v>0</v>
      </c>
      <c r="AL489" s="140">
        <f t="shared" si="88"/>
        <v>0</v>
      </c>
      <c r="AM489" s="150">
        <f t="shared" si="89"/>
        <v>0</v>
      </c>
      <c r="AN489" s="163">
        <f t="shared" si="90"/>
        <v>0</v>
      </c>
      <c r="AT489" s="140">
        <f t="shared" si="91"/>
        <v>0</v>
      </c>
      <c r="AU489" s="140">
        <f t="shared" si="92"/>
        <v>0</v>
      </c>
      <c r="AV489" s="140">
        <f t="shared" si="93"/>
        <v>0</v>
      </c>
      <c r="AW489" s="140">
        <f t="shared" si="94"/>
        <v>0</v>
      </c>
    </row>
    <row r="490" spans="3:49" ht="24" customHeight="1" x14ac:dyDescent="0.2">
      <c r="C490" s="254"/>
      <c r="D490" s="297"/>
      <c r="E490" s="297"/>
      <c r="F490" s="297"/>
      <c r="G490" s="298" t="s">
        <v>212</v>
      </c>
      <c r="H490" s="298"/>
      <c r="I490" s="232" t="s">
        <v>213</v>
      </c>
      <c r="J490" s="232"/>
      <c r="K490" s="232"/>
      <c r="L490" s="232"/>
      <c r="M490" s="232"/>
      <c r="N490" s="232"/>
      <c r="O490" s="232"/>
      <c r="P490" s="232"/>
      <c r="Q490" s="217"/>
      <c r="R490" s="217"/>
      <c r="S490" s="217"/>
      <c r="T490" s="217"/>
      <c r="U490" s="217"/>
      <c r="V490" s="217"/>
      <c r="W490" s="220"/>
      <c r="X490" s="222"/>
      <c r="Y490" s="220"/>
      <c r="Z490" s="222"/>
      <c r="AA490" s="220"/>
      <c r="AB490" s="222"/>
      <c r="AC490" s="220"/>
      <c r="AD490" s="222"/>
      <c r="AG490" s="140">
        <f t="shared" si="95"/>
        <v>0</v>
      </c>
      <c r="AH490" s="140">
        <f t="shared" si="85"/>
        <v>0</v>
      </c>
      <c r="AJ490" s="150">
        <f t="shared" si="86"/>
        <v>0</v>
      </c>
      <c r="AK490" s="150">
        <f t="shared" si="87"/>
        <v>0</v>
      </c>
      <c r="AL490" s="140">
        <f t="shared" si="88"/>
        <v>0</v>
      </c>
      <c r="AM490" s="150">
        <f t="shared" si="89"/>
        <v>0</v>
      </c>
      <c r="AN490" s="163">
        <f t="shared" si="90"/>
        <v>0</v>
      </c>
      <c r="AT490" s="140">
        <f t="shared" si="91"/>
        <v>0</v>
      </c>
      <c r="AU490" s="140">
        <f t="shared" si="92"/>
        <v>0</v>
      </c>
      <c r="AV490" s="140">
        <f t="shared" si="93"/>
        <v>0</v>
      </c>
      <c r="AW490" s="140">
        <f t="shared" si="94"/>
        <v>0</v>
      </c>
    </row>
    <row r="491" spans="3:49" ht="15" customHeight="1" x14ac:dyDescent="0.2">
      <c r="C491" s="254"/>
      <c r="D491" s="297"/>
      <c r="E491" s="297"/>
      <c r="F491" s="297"/>
      <c r="G491" s="298" t="s">
        <v>214</v>
      </c>
      <c r="H491" s="298"/>
      <c r="I491" s="232" t="s">
        <v>215</v>
      </c>
      <c r="J491" s="232"/>
      <c r="K491" s="232"/>
      <c r="L491" s="232"/>
      <c r="M491" s="232"/>
      <c r="N491" s="232"/>
      <c r="O491" s="232"/>
      <c r="P491" s="232"/>
      <c r="Q491" s="217"/>
      <c r="R491" s="217"/>
      <c r="S491" s="217"/>
      <c r="T491" s="217"/>
      <c r="U491" s="217"/>
      <c r="V491" s="217"/>
      <c r="W491" s="220"/>
      <c r="X491" s="222"/>
      <c r="Y491" s="220"/>
      <c r="Z491" s="222"/>
      <c r="AA491" s="220"/>
      <c r="AB491" s="222"/>
      <c r="AC491" s="220"/>
      <c r="AD491" s="222"/>
      <c r="AG491" s="140">
        <f t="shared" si="95"/>
        <v>0</v>
      </c>
      <c r="AH491" s="140">
        <f t="shared" si="85"/>
        <v>0</v>
      </c>
      <c r="AJ491" s="150">
        <f t="shared" si="86"/>
        <v>0</v>
      </c>
      <c r="AK491" s="150">
        <f t="shared" si="87"/>
        <v>0</v>
      </c>
      <c r="AL491" s="140">
        <f t="shared" si="88"/>
        <v>0</v>
      </c>
      <c r="AM491" s="150">
        <f t="shared" si="89"/>
        <v>0</v>
      </c>
      <c r="AN491" s="163">
        <f t="shared" si="90"/>
        <v>0</v>
      </c>
      <c r="AT491" s="140">
        <f t="shared" si="91"/>
        <v>0</v>
      </c>
      <c r="AU491" s="140">
        <f t="shared" si="92"/>
        <v>0</v>
      </c>
      <c r="AV491" s="140">
        <f t="shared" si="93"/>
        <v>0</v>
      </c>
      <c r="AW491" s="140">
        <f t="shared" si="94"/>
        <v>0</v>
      </c>
    </row>
    <row r="492" spans="3:49" ht="15" customHeight="1" x14ac:dyDescent="0.2">
      <c r="C492" s="254"/>
      <c r="D492" s="297"/>
      <c r="E492" s="297"/>
      <c r="F492" s="297"/>
      <c r="G492" s="298" t="s">
        <v>216</v>
      </c>
      <c r="H492" s="298"/>
      <c r="I492" s="232" t="s">
        <v>217</v>
      </c>
      <c r="J492" s="232"/>
      <c r="K492" s="232"/>
      <c r="L492" s="232"/>
      <c r="M492" s="232"/>
      <c r="N492" s="232"/>
      <c r="O492" s="232"/>
      <c r="P492" s="232"/>
      <c r="Q492" s="217"/>
      <c r="R492" s="217"/>
      <c r="S492" s="217"/>
      <c r="T492" s="217"/>
      <c r="U492" s="217"/>
      <c r="V492" s="217"/>
      <c r="W492" s="220"/>
      <c r="X492" s="222"/>
      <c r="Y492" s="220"/>
      <c r="Z492" s="222"/>
      <c r="AA492" s="220"/>
      <c r="AB492" s="222"/>
      <c r="AC492" s="220"/>
      <c r="AD492" s="222"/>
      <c r="AG492" s="140">
        <f t="shared" si="95"/>
        <v>0</v>
      </c>
      <c r="AH492" s="140">
        <f t="shared" si="85"/>
        <v>0</v>
      </c>
      <c r="AJ492" s="150">
        <f t="shared" si="86"/>
        <v>0</v>
      </c>
      <c r="AK492" s="150">
        <f t="shared" si="87"/>
        <v>0</v>
      </c>
      <c r="AL492" s="140">
        <f t="shared" si="88"/>
        <v>0</v>
      </c>
      <c r="AM492" s="150">
        <f t="shared" si="89"/>
        <v>0</v>
      </c>
      <c r="AN492" s="163">
        <f t="shared" si="90"/>
        <v>0</v>
      </c>
      <c r="AT492" s="140">
        <f t="shared" si="91"/>
        <v>0</v>
      </c>
      <c r="AU492" s="140">
        <f t="shared" si="92"/>
        <v>0</v>
      </c>
      <c r="AV492" s="140">
        <f t="shared" si="93"/>
        <v>0</v>
      </c>
      <c r="AW492" s="140">
        <f t="shared" si="94"/>
        <v>0</v>
      </c>
    </row>
    <row r="493" spans="3:49" ht="15" customHeight="1" x14ac:dyDescent="0.2">
      <c r="C493" s="254"/>
      <c r="D493" s="297"/>
      <c r="E493" s="297"/>
      <c r="F493" s="297"/>
      <c r="G493" s="298" t="s">
        <v>218</v>
      </c>
      <c r="H493" s="298"/>
      <c r="I493" s="232" t="s">
        <v>219</v>
      </c>
      <c r="J493" s="232"/>
      <c r="K493" s="232"/>
      <c r="L493" s="232"/>
      <c r="M493" s="232"/>
      <c r="N493" s="232"/>
      <c r="O493" s="232"/>
      <c r="P493" s="232"/>
      <c r="Q493" s="217"/>
      <c r="R493" s="217"/>
      <c r="S493" s="217"/>
      <c r="T493" s="217"/>
      <c r="U493" s="217"/>
      <c r="V493" s="217"/>
      <c r="W493" s="220"/>
      <c r="X493" s="222"/>
      <c r="Y493" s="220"/>
      <c r="Z493" s="222"/>
      <c r="AA493" s="220"/>
      <c r="AB493" s="222"/>
      <c r="AC493" s="220"/>
      <c r="AD493" s="222"/>
      <c r="AG493" s="140">
        <f t="shared" si="95"/>
        <v>0</v>
      </c>
      <c r="AH493" s="140">
        <f t="shared" si="85"/>
        <v>0</v>
      </c>
      <c r="AJ493" s="150">
        <f t="shared" si="86"/>
        <v>0</v>
      </c>
      <c r="AK493" s="150">
        <f t="shared" si="87"/>
        <v>0</v>
      </c>
      <c r="AL493" s="140">
        <f t="shared" si="88"/>
        <v>0</v>
      </c>
      <c r="AM493" s="150">
        <f t="shared" si="89"/>
        <v>0</v>
      </c>
      <c r="AN493" s="163">
        <f t="shared" si="90"/>
        <v>0</v>
      </c>
      <c r="AT493" s="140">
        <f t="shared" si="91"/>
        <v>0</v>
      </c>
      <c r="AU493" s="140">
        <f t="shared" si="92"/>
        <v>0</v>
      </c>
      <c r="AV493" s="140">
        <f t="shared" si="93"/>
        <v>0</v>
      </c>
      <c r="AW493" s="140">
        <f t="shared" si="94"/>
        <v>0</v>
      </c>
    </row>
    <row r="494" spans="3:49" ht="15" customHeight="1" x14ac:dyDescent="0.2">
      <c r="C494" s="254"/>
      <c r="D494" s="297"/>
      <c r="E494" s="297"/>
      <c r="F494" s="297"/>
      <c r="G494" s="298" t="s">
        <v>220</v>
      </c>
      <c r="H494" s="298"/>
      <c r="I494" s="232" t="s">
        <v>221</v>
      </c>
      <c r="J494" s="232"/>
      <c r="K494" s="232"/>
      <c r="L494" s="232"/>
      <c r="M494" s="232"/>
      <c r="N494" s="232"/>
      <c r="O494" s="232"/>
      <c r="P494" s="232"/>
      <c r="Q494" s="217"/>
      <c r="R494" s="217"/>
      <c r="S494" s="217"/>
      <c r="T494" s="217"/>
      <c r="U494" s="217"/>
      <c r="V494" s="217"/>
      <c r="W494" s="220"/>
      <c r="X494" s="222"/>
      <c r="Y494" s="220"/>
      <c r="Z494" s="222"/>
      <c r="AA494" s="220"/>
      <c r="AB494" s="222"/>
      <c r="AC494" s="220"/>
      <c r="AD494" s="222"/>
      <c r="AG494" s="140">
        <f t="shared" si="95"/>
        <v>0</v>
      </c>
      <c r="AH494" s="140">
        <f t="shared" si="85"/>
        <v>0</v>
      </c>
      <c r="AJ494" s="150">
        <f t="shared" si="86"/>
        <v>0</v>
      </c>
      <c r="AK494" s="150">
        <f t="shared" si="87"/>
        <v>0</v>
      </c>
      <c r="AL494" s="140">
        <f t="shared" si="88"/>
        <v>0</v>
      </c>
      <c r="AM494" s="150">
        <f t="shared" si="89"/>
        <v>0</v>
      </c>
      <c r="AN494" s="163">
        <f t="shared" si="90"/>
        <v>0</v>
      </c>
      <c r="AT494" s="140">
        <f t="shared" si="91"/>
        <v>0</v>
      </c>
      <c r="AU494" s="140">
        <f t="shared" si="92"/>
        <v>0</v>
      </c>
      <c r="AV494" s="140">
        <f t="shared" si="93"/>
        <v>0</v>
      </c>
      <c r="AW494" s="140">
        <f t="shared" si="94"/>
        <v>0</v>
      </c>
    </row>
    <row r="495" spans="3:49" ht="24" customHeight="1" x14ac:dyDescent="0.2">
      <c r="C495" s="254"/>
      <c r="D495" s="297"/>
      <c r="E495" s="297"/>
      <c r="F495" s="297"/>
      <c r="G495" s="298" t="s">
        <v>222</v>
      </c>
      <c r="H495" s="298"/>
      <c r="I495" s="232" t="s">
        <v>223</v>
      </c>
      <c r="J495" s="232"/>
      <c r="K495" s="232"/>
      <c r="L495" s="232"/>
      <c r="M495" s="232"/>
      <c r="N495" s="232"/>
      <c r="O495" s="232"/>
      <c r="P495" s="232"/>
      <c r="Q495" s="217"/>
      <c r="R495" s="217"/>
      <c r="S495" s="217"/>
      <c r="T495" s="217"/>
      <c r="U495" s="217"/>
      <c r="V495" s="217"/>
      <c r="W495" s="220"/>
      <c r="X495" s="222"/>
      <c r="Y495" s="220"/>
      <c r="Z495" s="222"/>
      <c r="AA495" s="220"/>
      <c r="AB495" s="222"/>
      <c r="AC495" s="220"/>
      <c r="AD495" s="222"/>
      <c r="AG495" s="140">
        <f t="shared" si="95"/>
        <v>0</v>
      </c>
      <c r="AH495" s="140">
        <f t="shared" si="85"/>
        <v>0</v>
      </c>
      <c r="AJ495" s="150">
        <f t="shared" si="86"/>
        <v>0</v>
      </c>
      <c r="AK495" s="150">
        <f t="shared" si="87"/>
        <v>0</v>
      </c>
      <c r="AL495" s="140">
        <f t="shared" si="88"/>
        <v>0</v>
      </c>
      <c r="AM495" s="150">
        <f t="shared" si="89"/>
        <v>0</v>
      </c>
      <c r="AN495" s="163">
        <f t="shared" si="90"/>
        <v>0</v>
      </c>
      <c r="AT495" s="140">
        <f t="shared" si="91"/>
        <v>0</v>
      </c>
      <c r="AU495" s="140">
        <f t="shared" si="92"/>
        <v>0</v>
      </c>
      <c r="AV495" s="140">
        <f t="shared" si="93"/>
        <v>0</v>
      </c>
      <c r="AW495" s="140">
        <f t="shared" si="94"/>
        <v>0</v>
      </c>
    </row>
    <row r="496" spans="3:49" ht="15" customHeight="1" x14ac:dyDescent="0.2">
      <c r="C496" s="265" t="s">
        <v>31</v>
      </c>
      <c r="D496" s="297" t="s">
        <v>237</v>
      </c>
      <c r="E496" s="297"/>
      <c r="F496" s="297"/>
      <c r="G496" s="298" t="s">
        <v>225</v>
      </c>
      <c r="H496" s="298"/>
      <c r="I496" s="232" t="s">
        <v>226</v>
      </c>
      <c r="J496" s="232"/>
      <c r="K496" s="232"/>
      <c r="L496" s="232"/>
      <c r="M496" s="232"/>
      <c r="N496" s="232"/>
      <c r="O496" s="232"/>
      <c r="P496" s="232"/>
      <c r="Q496" s="217"/>
      <c r="R496" s="217"/>
      <c r="S496" s="217"/>
      <c r="T496" s="217"/>
      <c r="U496" s="217"/>
      <c r="V496" s="217"/>
      <c r="W496" s="220"/>
      <c r="X496" s="222"/>
      <c r="Y496" s="220"/>
      <c r="Z496" s="222"/>
      <c r="AA496" s="220"/>
      <c r="AB496" s="222"/>
      <c r="AC496" s="220"/>
      <c r="AD496" s="222"/>
      <c r="AG496" s="140">
        <f t="shared" si="95"/>
        <v>0</v>
      </c>
      <c r="AH496" s="140">
        <f t="shared" si="85"/>
        <v>0</v>
      </c>
      <c r="AJ496" s="150">
        <f t="shared" si="86"/>
        <v>0</v>
      </c>
      <c r="AK496" s="150">
        <f t="shared" si="87"/>
        <v>0</v>
      </c>
      <c r="AL496" s="140">
        <f t="shared" si="88"/>
        <v>0</v>
      </c>
      <c r="AM496" s="150">
        <f t="shared" si="89"/>
        <v>0</v>
      </c>
      <c r="AN496" s="163">
        <f t="shared" si="90"/>
        <v>0</v>
      </c>
      <c r="AT496" s="140">
        <f t="shared" si="91"/>
        <v>0</v>
      </c>
      <c r="AU496" s="140">
        <f t="shared" si="92"/>
        <v>0</v>
      </c>
      <c r="AV496" s="140">
        <f t="shared" si="93"/>
        <v>0</v>
      </c>
      <c r="AW496" s="140">
        <f t="shared" si="94"/>
        <v>0</v>
      </c>
    </row>
    <row r="497" spans="3:49" ht="15" customHeight="1" x14ac:dyDescent="0.2">
      <c r="C497" s="266"/>
      <c r="D497" s="297"/>
      <c r="E497" s="297"/>
      <c r="F497" s="297"/>
      <c r="G497" s="298" t="s">
        <v>227</v>
      </c>
      <c r="H497" s="298"/>
      <c r="I497" s="232" t="s">
        <v>228</v>
      </c>
      <c r="J497" s="232"/>
      <c r="K497" s="232"/>
      <c r="L497" s="232"/>
      <c r="M497" s="232"/>
      <c r="N497" s="232"/>
      <c r="O497" s="232"/>
      <c r="P497" s="232"/>
      <c r="Q497" s="217"/>
      <c r="R497" s="217"/>
      <c r="S497" s="217"/>
      <c r="T497" s="217"/>
      <c r="U497" s="217"/>
      <c r="V497" s="217"/>
      <c r="W497" s="220"/>
      <c r="X497" s="222"/>
      <c r="Y497" s="220"/>
      <c r="Z497" s="222"/>
      <c r="AA497" s="220"/>
      <c r="AB497" s="222"/>
      <c r="AC497" s="220"/>
      <c r="AD497" s="222"/>
      <c r="AG497" s="140">
        <f t="shared" si="95"/>
        <v>0</v>
      </c>
      <c r="AH497" s="140">
        <f t="shared" si="85"/>
        <v>0</v>
      </c>
      <c r="AJ497" s="150">
        <f t="shared" si="86"/>
        <v>0</v>
      </c>
      <c r="AK497" s="150">
        <f t="shared" si="87"/>
        <v>0</v>
      </c>
      <c r="AL497" s="140">
        <f t="shared" si="88"/>
        <v>0</v>
      </c>
      <c r="AM497" s="150">
        <f t="shared" si="89"/>
        <v>0</v>
      </c>
      <c r="AN497" s="163">
        <f t="shared" si="90"/>
        <v>0</v>
      </c>
      <c r="AT497" s="140">
        <f t="shared" si="91"/>
        <v>0</v>
      </c>
      <c r="AU497" s="140">
        <f t="shared" si="92"/>
        <v>0</v>
      </c>
      <c r="AV497" s="140">
        <f t="shared" si="93"/>
        <v>0</v>
      </c>
      <c r="AW497" s="140">
        <f t="shared" si="94"/>
        <v>0</v>
      </c>
    </row>
    <row r="498" spans="3:49" ht="15" customHeight="1" x14ac:dyDescent="0.2">
      <c r="C498" s="266"/>
      <c r="D498" s="297"/>
      <c r="E498" s="297"/>
      <c r="F498" s="297"/>
      <c r="G498" s="298" t="s">
        <v>229</v>
      </c>
      <c r="H498" s="298"/>
      <c r="I498" s="232" t="s">
        <v>230</v>
      </c>
      <c r="J498" s="232"/>
      <c r="K498" s="232"/>
      <c r="L498" s="232"/>
      <c r="M498" s="232"/>
      <c r="N498" s="232"/>
      <c r="O498" s="232"/>
      <c r="P498" s="232"/>
      <c r="Q498" s="217"/>
      <c r="R498" s="217"/>
      <c r="S498" s="217"/>
      <c r="T498" s="217"/>
      <c r="U498" s="217"/>
      <c r="V498" s="217"/>
      <c r="W498" s="220"/>
      <c r="X498" s="222"/>
      <c r="Y498" s="220"/>
      <c r="Z498" s="222"/>
      <c r="AA498" s="220"/>
      <c r="AB498" s="222"/>
      <c r="AC498" s="220"/>
      <c r="AD498" s="222"/>
      <c r="AG498" s="140">
        <f t="shared" si="95"/>
        <v>0</v>
      </c>
      <c r="AH498" s="140">
        <f t="shared" si="85"/>
        <v>0</v>
      </c>
      <c r="AJ498" s="150">
        <f t="shared" si="86"/>
        <v>0</v>
      </c>
      <c r="AK498" s="150">
        <f t="shared" si="87"/>
        <v>0</v>
      </c>
      <c r="AL498" s="140">
        <f t="shared" si="88"/>
        <v>0</v>
      </c>
      <c r="AM498" s="150">
        <f t="shared" si="89"/>
        <v>0</v>
      </c>
      <c r="AN498" s="163">
        <f t="shared" si="90"/>
        <v>0</v>
      </c>
      <c r="AT498" s="140">
        <f t="shared" si="91"/>
        <v>0</v>
      </c>
      <c r="AU498" s="140">
        <f t="shared" si="92"/>
        <v>0</v>
      </c>
      <c r="AV498" s="140">
        <f t="shared" si="93"/>
        <v>0</v>
      </c>
      <c r="AW498" s="140">
        <f t="shared" si="94"/>
        <v>0</v>
      </c>
    </row>
    <row r="499" spans="3:49" ht="15" customHeight="1" x14ac:dyDescent="0.2">
      <c r="C499" s="266"/>
      <c r="D499" s="297"/>
      <c r="E499" s="297"/>
      <c r="F499" s="297"/>
      <c r="G499" s="298" t="s">
        <v>231</v>
      </c>
      <c r="H499" s="298"/>
      <c r="I499" s="232" t="s">
        <v>232</v>
      </c>
      <c r="J499" s="232"/>
      <c r="K499" s="232"/>
      <c r="L499" s="232"/>
      <c r="M499" s="232"/>
      <c r="N499" s="232"/>
      <c r="O499" s="232"/>
      <c r="P499" s="232"/>
      <c r="Q499" s="217"/>
      <c r="R499" s="217"/>
      <c r="S499" s="217"/>
      <c r="T499" s="217"/>
      <c r="U499" s="217"/>
      <c r="V499" s="217"/>
      <c r="W499" s="220"/>
      <c r="X499" s="222"/>
      <c r="Y499" s="220"/>
      <c r="Z499" s="222"/>
      <c r="AA499" s="220"/>
      <c r="AB499" s="222"/>
      <c r="AC499" s="220"/>
      <c r="AD499" s="222"/>
      <c r="AG499" s="140">
        <f t="shared" si="95"/>
        <v>0</v>
      </c>
      <c r="AH499" s="140">
        <f t="shared" si="85"/>
        <v>0</v>
      </c>
      <c r="AJ499" s="150">
        <f t="shared" si="86"/>
        <v>0</v>
      </c>
      <c r="AK499" s="150">
        <f t="shared" si="87"/>
        <v>0</v>
      </c>
      <c r="AL499" s="140">
        <f t="shared" si="88"/>
        <v>0</v>
      </c>
      <c r="AM499" s="150">
        <f t="shared" si="89"/>
        <v>0</v>
      </c>
      <c r="AN499" s="163">
        <f t="shared" si="90"/>
        <v>0</v>
      </c>
      <c r="AT499" s="140">
        <f t="shared" si="91"/>
        <v>0</v>
      </c>
      <c r="AU499" s="140">
        <f t="shared" si="92"/>
        <v>0</v>
      </c>
      <c r="AV499" s="140">
        <f t="shared" si="93"/>
        <v>0</v>
      </c>
      <c r="AW499" s="140">
        <f t="shared" si="94"/>
        <v>0</v>
      </c>
    </row>
    <row r="500" spans="3:49" ht="15" customHeight="1" x14ac:dyDescent="0.2">
      <c r="C500" s="266"/>
      <c r="D500" s="297"/>
      <c r="E500" s="297"/>
      <c r="F500" s="297"/>
      <c r="G500" s="298" t="s">
        <v>233</v>
      </c>
      <c r="H500" s="298"/>
      <c r="I500" s="232" t="s">
        <v>234</v>
      </c>
      <c r="J500" s="232"/>
      <c r="K500" s="232"/>
      <c r="L500" s="232"/>
      <c r="M500" s="232"/>
      <c r="N500" s="232"/>
      <c r="O500" s="232"/>
      <c r="P500" s="232"/>
      <c r="Q500" s="217"/>
      <c r="R500" s="217"/>
      <c r="S500" s="217"/>
      <c r="T500" s="217"/>
      <c r="U500" s="217"/>
      <c r="V500" s="217"/>
      <c r="W500" s="220"/>
      <c r="X500" s="222"/>
      <c r="Y500" s="220"/>
      <c r="Z500" s="222"/>
      <c r="AA500" s="220"/>
      <c r="AB500" s="222"/>
      <c r="AC500" s="220"/>
      <c r="AD500" s="222"/>
      <c r="AG500" s="140">
        <f t="shared" si="95"/>
        <v>0</v>
      </c>
      <c r="AH500" s="140">
        <f t="shared" si="85"/>
        <v>0</v>
      </c>
      <c r="AJ500" s="150">
        <f t="shared" si="86"/>
        <v>0</v>
      </c>
      <c r="AK500" s="150">
        <f t="shared" si="87"/>
        <v>0</v>
      </c>
      <c r="AL500" s="140">
        <f t="shared" si="88"/>
        <v>0</v>
      </c>
      <c r="AM500" s="150">
        <f t="shared" si="89"/>
        <v>0</v>
      </c>
      <c r="AN500" s="163">
        <f t="shared" si="90"/>
        <v>0</v>
      </c>
      <c r="AT500" s="140">
        <f t="shared" si="91"/>
        <v>0</v>
      </c>
      <c r="AU500" s="140">
        <f t="shared" si="92"/>
        <v>0</v>
      </c>
      <c r="AV500" s="140">
        <f t="shared" si="93"/>
        <v>0</v>
      </c>
      <c r="AW500" s="140">
        <f t="shared" si="94"/>
        <v>0</v>
      </c>
    </row>
    <row r="501" spans="3:49" ht="24" customHeight="1" x14ac:dyDescent="0.2">
      <c r="C501" s="267"/>
      <c r="D501" s="297"/>
      <c r="E501" s="297"/>
      <c r="F501" s="297"/>
      <c r="G501" s="298" t="s">
        <v>235</v>
      </c>
      <c r="H501" s="298"/>
      <c r="I501" s="232" t="s">
        <v>236</v>
      </c>
      <c r="J501" s="232"/>
      <c r="K501" s="232"/>
      <c r="L501" s="232"/>
      <c r="M501" s="232"/>
      <c r="N501" s="232"/>
      <c r="O501" s="232"/>
      <c r="P501" s="232"/>
      <c r="Q501" s="217"/>
      <c r="R501" s="217"/>
      <c r="S501" s="217"/>
      <c r="T501" s="217"/>
      <c r="U501" s="217"/>
      <c r="V501" s="217"/>
      <c r="W501" s="220"/>
      <c r="X501" s="222"/>
      <c r="Y501" s="220"/>
      <c r="Z501" s="222"/>
      <c r="AA501" s="220"/>
      <c r="AB501" s="222"/>
      <c r="AC501" s="220"/>
      <c r="AD501" s="222"/>
      <c r="AG501" s="140">
        <f t="shared" si="95"/>
        <v>0</v>
      </c>
      <c r="AH501" s="140">
        <f t="shared" si="85"/>
        <v>0</v>
      </c>
      <c r="AJ501" s="150">
        <f t="shared" si="86"/>
        <v>0</v>
      </c>
      <c r="AK501" s="150">
        <f t="shared" si="87"/>
        <v>0</v>
      </c>
      <c r="AL501" s="140">
        <f t="shared" si="88"/>
        <v>0</v>
      </c>
      <c r="AM501" s="150">
        <f t="shared" si="89"/>
        <v>0</v>
      </c>
      <c r="AN501" s="163">
        <f t="shared" si="90"/>
        <v>0</v>
      </c>
      <c r="AT501" s="140">
        <f t="shared" si="91"/>
        <v>0</v>
      </c>
      <c r="AU501" s="140">
        <f t="shared" si="92"/>
        <v>0</v>
      </c>
      <c r="AV501" s="140">
        <f t="shared" si="93"/>
        <v>0</v>
      </c>
      <c r="AW501" s="140">
        <f t="shared" si="94"/>
        <v>0</v>
      </c>
    </row>
    <row r="502" spans="3:49" ht="15" customHeight="1" x14ac:dyDescent="0.2">
      <c r="C502" s="254" t="s">
        <v>32</v>
      </c>
      <c r="D502" s="297" t="s">
        <v>262</v>
      </c>
      <c r="E502" s="297"/>
      <c r="F502" s="297"/>
      <c r="G502" s="298" t="s">
        <v>238</v>
      </c>
      <c r="H502" s="298"/>
      <c r="I502" s="232" t="s">
        <v>239</v>
      </c>
      <c r="J502" s="232"/>
      <c r="K502" s="232"/>
      <c r="L502" s="232"/>
      <c r="M502" s="232"/>
      <c r="N502" s="232"/>
      <c r="O502" s="232"/>
      <c r="P502" s="232"/>
      <c r="Q502" s="217"/>
      <c r="R502" s="217"/>
      <c r="S502" s="217"/>
      <c r="T502" s="217"/>
      <c r="U502" s="217"/>
      <c r="V502" s="217"/>
      <c r="W502" s="220"/>
      <c r="X502" s="222"/>
      <c r="Y502" s="220"/>
      <c r="Z502" s="222"/>
      <c r="AA502" s="220"/>
      <c r="AB502" s="222"/>
      <c r="AC502" s="220"/>
      <c r="AD502" s="222"/>
      <c r="AG502" s="140">
        <f t="shared" si="95"/>
        <v>0</v>
      </c>
      <c r="AH502" s="140">
        <f t="shared" si="85"/>
        <v>0</v>
      </c>
      <c r="AJ502" s="150">
        <f t="shared" si="86"/>
        <v>0</v>
      </c>
      <c r="AK502" s="150">
        <f t="shared" si="87"/>
        <v>0</v>
      </c>
      <c r="AL502" s="140">
        <f t="shared" si="88"/>
        <v>0</v>
      </c>
      <c r="AM502" s="150">
        <f t="shared" si="89"/>
        <v>0</v>
      </c>
      <c r="AN502" s="163">
        <f t="shared" si="90"/>
        <v>0</v>
      </c>
      <c r="AT502" s="140">
        <f t="shared" si="91"/>
        <v>0</v>
      </c>
      <c r="AU502" s="140">
        <f t="shared" si="92"/>
        <v>0</v>
      </c>
      <c r="AV502" s="140">
        <f t="shared" si="93"/>
        <v>0</v>
      </c>
      <c r="AW502" s="140">
        <f t="shared" si="94"/>
        <v>0</v>
      </c>
    </row>
    <row r="503" spans="3:49" ht="15" customHeight="1" x14ac:dyDescent="0.2">
      <c r="C503" s="254"/>
      <c r="D503" s="297"/>
      <c r="E503" s="297"/>
      <c r="F503" s="297"/>
      <c r="G503" s="298" t="s">
        <v>240</v>
      </c>
      <c r="H503" s="298"/>
      <c r="I503" s="232" t="s">
        <v>241</v>
      </c>
      <c r="J503" s="232"/>
      <c r="K503" s="232"/>
      <c r="L503" s="232"/>
      <c r="M503" s="232"/>
      <c r="N503" s="232"/>
      <c r="O503" s="232"/>
      <c r="P503" s="232"/>
      <c r="Q503" s="217"/>
      <c r="R503" s="217"/>
      <c r="S503" s="217"/>
      <c r="T503" s="217"/>
      <c r="U503" s="217"/>
      <c r="V503" s="217"/>
      <c r="W503" s="220"/>
      <c r="X503" s="222"/>
      <c r="Y503" s="220"/>
      <c r="Z503" s="222"/>
      <c r="AA503" s="220"/>
      <c r="AB503" s="222"/>
      <c r="AC503" s="220"/>
      <c r="AD503" s="222"/>
      <c r="AG503" s="140">
        <f t="shared" si="95"/>
        <v>0</v>
      </c>
      <c r="AH503" s="140">
        <f t="shared" si="85"/>
        <v>0</v>
      </c>
      <c r="AJ503" s="150">
        <f t="shared" si="86"/>
        <v>0</v>
      </c>
      <c r="AK503" s="150">
        <f t="shared" si="87"/>
        <v>0</v>
      </c>
      <c r="AL503" s="140">
        <f t="shared" si="88"/>
        <v>0</v>
      </c>
      <c r="AM503" s="150">
        <f t="shared" si="89"/>
        <v>0</v>
      </c>
      <c r="AN503" s="163">
        <f t="shared" si="90"/>
        <v>0</v>
      </c>
      <c r="AT503" s="140">
        <f t="shared" si="91"/>
        <v>0</v>
      </c>
      <c r="AU503" s="140">
        <f t="shared" si="92"/>
        <v>0</v>
      </c>
      <c r="AV503" s="140">
        <f t="shared" si="93"/>
        <v>0</v>
      </c>
      <c r="AW503" s="140">
        <f t="shared" si="94"/>
        <v>0</v>
      </c>
    </row>
    <row r="504" spans="3:49" ht="24" customHeight="1" x14ac:dyDescent="0.2">
      <c r="C504" s="254"/>
      <c r="D504" s="297"/>
      <c r="E504" s="297"/>
      <c r="F504" s="297"/>
      <c r="G504" s="298" t="s">
        <v>242</v>
      </c>
      <c r="H504" s="298"/>
      <c r="I504" s="232" t="s">
        <v>243</v>
      </c>
      <c r="J504" s="232"/>
      <c r="K504" s="232"/>
      <c r="L504" s="232"/>
      <c r="M504" s="232"/>
      <c r="N504" s="232"/>
      <c r="O504" s="232"/>
      <c r="P504" s="232"/>
      <c r="Q504" s="217"/>
      <c r="R504" s="217"/>
      <c r="S504" s="217"/>
      <c r="T504" s="217"/>
      <c r="U504" s="217"/>
      <c r="V504" s="217"/>
      <c r="W504" s="220"/>
      <c r="X504" s="222"/>
      <c r="Y504" s="220"/>
      <c r="Z504" s="222"/>
      <c r="AA504" s="220"/>
      <c r="AB504" s="222"/>
      <c r="AC504" s="220"/>
      <c r="AD504" s="222"/>
      <c r="AG504" s="140">
        <f t="shared" si="95"/>
        <v>0</v>
      </c>
      <c r="AH504" s="140">
        <f t="shared" si="85"/>
        <v>0</v>
      </c>
      <c r="AJ504" s="150">
        <f t="shared" si="86"/>
        <v>0</v>
      </c>
      <c r="AK504" s="150">
        <f t="shared" si="87"/>
        <v>0</v>
      </c>
      <c r="AL504" s="140">
        <f t="shared" si="88"/>
        <v>0</v>
      </c>
      <c r="AM504" s="150">
        <f t="shared" si="89"/>
        <v>0</v>
      </c>
      <c r="AN504" s="163">
        <f t="shared" si="90"/>
        <v>0</v>
      </c>
      <c r="AT504" s="140">
        <f t="shared" si="91"/>
        <v>0</v>
      </c>
      <c r="AU504" s="140">
        <f t="shared" si="92"/>
        <v>0</v>
      </c>
      <c r="AV504" s="140">
        <f t="shared" si="93"/>
        <v>0</v>
      </c>
      <c r="AW504" s="140">
        <f t="shared" si="94"/>
        <v>0</v>
      </c>
    </row>
    <row r="505" spans="3:49" ht="24" customHeight="1" x14ac:dyDescent="0.2">
      <c r="C505" s="254"/>
      <c r="D505" s="297"/>
      <c r="E505" s="297"/>
      <c r="F505" s="297"/>
      <c r="G505" s="298" t="s">
        <v>244</v>
      </c>
      <c r="H505" s="298"/>
      <c r="I505" s="232" t="s">
        <v>245</v>
      </c>
      <c r="J505" s="232"/>
      <c r="K505" s="232"/>
      <c r="L505" s="232"/>
      <c r="M505" s="232"/>
      <c r="N505" s="232"/>
      <c r="O505" s="232"/>
      <c r="P505" s="232"/>
      <c r="Q505" s="217"/>
      <c r="R505" s="217"/>
      <c r="S505" s="217"/>
      <c r="T505" s="217"/>
      <c r="U505" s="217"/>
      <c r="V505" s="217"/>
      <c r="W505" s="220"/>
      <c r="X505" s="222"/>
      <c r="Y505" s="220"/>
      <c r="Z505" s="222"/>
      <c r="AA505" s="220"/>
      <c r="AB505" s="222"/>
      <c r="AC505" s="220"/>
      <c r="AD505" s="222"/>
      <c r="AG505" s="140">
        <f t="shared" si="95"/>
        <v>0</v>
      </c>
      <c r="AH505" s="140">
        <f t="shared" si="85"/>
        <v>0</v>
      </c>
      <c r="AJ505" s="150">
        <f t="shared" si="86"/>
        <v>0</v>
      </c>
      <c r="AK505" s="150">
        <f t="shared" si="87"/>
        <v>0</v>
      </c>
      <c r="AL505" s="140">
        <f t="shared" si="88"/>
        <v>0</v>
      </c>
      <c r="AM505" s="150">
        <f t="shared" si="89"/>
        <v>0</v>
      </c>
      <c r="AN505" s="163">
        <f t="shared" si="90"/>
        <v>0</v>
      </c>
      <c r="AT505" s="140">
        <f t="shared" si="91"/>
        <v>0</v>
      </c>
      <c r="AU505" s="140">
        <f t="shared" si="92"/>
        <v>0</v>
      </c>
      <c r="AV505" s="140">
        <f t="shared" si="93"/>
        <v>0</v>
      </c>
      <c r="AW505" s="140">
        <f t="shared" si="94"/>
        <v>0</v>
      </c>
    </row>
    <row r="506" spans="3:49" ht="24" customHeight="1" x14ac:dyDescent="0.2">
      <c r="C506" s="254" t="s">
        <v>33</v>
      </c>
      <c r="D506" s="297" t="s">
        <v>263</v>
      </c>
      <c r="E506" s="297"/>
      <c r="F506" s="297"/>
      <c r="G506" s="298" t="s">
        <v>246</v>
      </c>
      <c r="H506" s="298"/>
      <c r="I506" s="232" t="s">
        <v>247</v>
      </c>
      <c r="J506" s="232"/>
      <c r="K506" s="232"/>
      <c r="L506" s="232"/>
      <c r="M506" s="232"/>
      <c r="N506" s="232"/>
      <c r="O506" s="232"/>
      <c r="P506" s="232"/>
      <c r="Q506" s="217"/>
      <c r="R506" s="217"/>
      <c r="S506" s="217"/>
      <c r="T506" s="217"/>
      <c r="U506" s="217"/>
      <c r="V506" s="217"/>
      <c r="W506" s="220"/>
      <c r="X506" s="222"/>
      <c r="Y506" s="220"/>
      <c r="Z506" s="222"/>
      <c r="AA506" s="220"/>
      <c r="AB506" s="222"/>
      <c r="AC506" s="220"/>
      <c r="AD506" s="222"/>
      <c r="AG506" s="140">
        <f t="shared" si="95"/>
        <v>0</v>
      </c>
      <c r="AH506" s="140">
        <f t="shared" si="85"/>
        <v>0</v>
      </c>
      <c r="AJ506" s="150">
        <f t="shared" si="86"/>
        <v>0</v>
      </c>
      <c r="AK506" s="150">
        <f t="shared" si="87"/>
        <v>0</v>
      </c>
      <c r="AL506" s="140">
        <f t="shared" si="88"/>
        <v>0</v>
      </c>
      <c r="AM506" s="150">
        <f t="shared" si="89"/>
        <v>0</v>
      </c>
      <c r="AN506" s="163">
        <f t="shared" si="90"/>
        <v>0</v>
      </c>
      <c r="AT506" s="140">
        <f t="shared" si="91"/>
        <v>0</v>
      </c>
      <c r="AU506" s="140">
        <f t="shared" si="92"/>
        <v>0</v>
      </c>
      <c r="AV506" s="140">
        <f t="shared" si="93"/>
        <v>0</v>
      </c>
      <c r="AW506" s="140">
        <f t="shared" si="94"/>
        <v>0</v>
      </c>
    </row>
    <row r="507" spans="3:49" ht="15" customHeight="1" x14ac:dyDescent="0.2">
      <c r="C507" s="254"/>
      <c r="D507" s="297"/>
      <c r="E507" s="297"/>
      <c r="F507" s="297"/>
      <c r="G507" s="298" t="s">
        <v>248</v>
      </c>
      <c r="H507" s="298"/>
      <c r="I507" s="232" t="s">
        <v>249</v>
      </c>
      <c r="J507" s="232"/>
      <c r="K507" s="232"/>
      <c r="L507" s="232"/>
      <c r="M507" s="232"/>
      <c r="N507" s="232"/>
      <c r="O507" s="232"/>
      <c r="P507" s="232"/>
      <c r="Q507" s="217"/>
      <c r="R507" s="217"/>
      <c r="S507" s="217"/>
      <c r="T507" s="217"/>
      <c r="U507" s="217"/>
      <c r="V507" s="217"/>
      <c r="W507" s="220"/>
      <c r="X507" s="222"/>
      <c r="Y507" s="220"/>
      <c r="Z507" s="222"/>
      <c r="AA507" s="220"/>
      <c r="AB507" s="222"/>
      <c r="AC507" s="220"/>
      <c r="AD507" s="222"/>
      <c r="AG507" s="140">
        <f t="shared" si="95"/>
        <v>0</v>
      </c>
      <c r="AH507" s="140">
        <f t="shared" si="85"/>
        <v>0</v>
      </c>
      <c r="AJ507" s="150">
        <f t="shared" si="86"/>
        <v>0</v>
      </c>
      <c r="AK507" s="150">
        <f t="shared" si="87"/>
        <v>0</v>
      </c>
      <c r="AL507" s="140">
        <f t="shared" si="88"/>
        <v>0</v>
      </c>
      <c r="AM507" s="150">
        <f t="shared" si="89"/>
        <v>0</v>
      </c>
      <c r="AN507" s="163">
        <f t="shared" si="90"/>
        <v>0</v>
      </c>
      <c r="AT507" s="140">
        <f t="shared" si="91"/>
        <v>0</v>
      </c>
      <c r="AU507" s="140">
        <f t="shared" si="92"/>
        <v>0</v>
      </c>
      <c r="AV507" s="140">
        <f t="shared" si="93"/>
        <v>0</v>
      </c>
      <c r="AW507" s="140">
        <f t="shared" si="94"/>
        <v>0</v>
      </c>
    </row>
    <row r="508" spans="3:49" ht="15" customHeight="1" x14ac:dyDescent="0.2">
      <c r="C508" s="254"/>
      <c r="D508" s="297"/>
      <c r="E508" s="297"/>
      <c r="F508" s="297"/>
      <c r="G508" s="298" t="s">
        <v>250</v>
      </c>
      <c r="H508" s="298"/>
      <c r="I508" s="232" t="s">
        <v>251</v>
      </c>
      <c r="J508" s="232"/>
      <c r="K508" s="232"/>
      <c r="L508" s="232"/>
      <c r="M508" s="232"/>
      <c r="N508" s="232"/>
      <c r="O508" s="232"/>
      <c r="P508" s="232"/>
      <c r="Q508" s="217"/>
      <c r="R508" s="217"/>
      <c r="S508" s="217"/>
      <c r="T508" s="217"/>
      <c r="U508" s="217"/>
      <c r="V508" s="217"/>
      <c r="W508" s="220"/>
      <c r="X508" s="222"/>
      <c r="Y508" s="220"/>
      <c r="Z508" s="222"/>
      <c r="AA508" s="220"/>
      <c r="AB508" s="222"/>
      <c r="AC508" s="220"/>
      <c r="AD508" s="222"/>
      <c r="AG508" s="140">
        <f t="shared" si="95"/>
        <v>0</v>
      </c>
      <c r="AH508" s="140">
        <f t="shared" si="85"/>
        <v>0</v>
      </c>
      <c r="AJ508" s="150">
        <f t="shared" si="86"/>
        <v>0</v>
      </c>
      <c r="AK508" s="150">
        <f t="shared" si="87"/>
        <v>0</v>
      </c>
      <c r="AL508" s="140">
        <f t="shared" si="88"/>
        <v>0</v>
      </c>
      <c r="AM508" s="150">
        <f t="shared" si="89"/>
        <v>0</v>
      </c>
      <c r="AN508" s="163">
        <f t="shared" si="90"/>
        <v>0</v>
      </c>
      <c r="AT508" s="140">
        <f t="shared" si="91"/>
        <v>0</v>
      </c>
      <c r="AU508" s="140">
        <f t="shared" si="92"/>
        <v>0</v>
      </c>
      <c r="AV508" s="140">
        <f t="shared" si="93"/>
        <v>0</v>
      </c>
      <c r="AW508" s="140">
        <f t="shared" si="94"/>
        <v>0</v>
      </c>
    </row>
    <row r="509" spans="3:49" ht="15" customHeight="1" x14ac:dyDescent="0.2">
      <c r="C509" s="254"/>
      <c r="D509" s="297"/>
      <c r="E509" s="297"/>
      <c r="F509" s="297"/>
      <c r="G509" s="298" t="s">
        <v>252</v>
      </c>
      <c r="H509" s="298"/>
      <c r="I509" s="232" t="s">
        <v>253</v>
      </c>
      <c r="J509" s="232"/>
      <c r="K509" s="232"/>
      <c r="L509" s="232"/>
      <c r="M509" s="232"/>
      <c r="N509" s="232"/>
      <c r="O509" s="232"/>
      <c r="P509" s="232"/>
      <c r="Q509" s="217"/>
      <c r="R509" s="217"/>
      <c r="S509" s="217"/>
      <c r="T509" s="217"/>
      <c r="U509" s="217"/>
      <c r="V509" s="217"/>
      <c r="W509" s="220"/>
      <c r="X509" s="222"/>
      <c r="Y509" s="220"/>
      <c r="Z509" s="222"/>
      <c r="AA509" s="220"/>
      <c r="AB509" s="222"/>
      <c r="AC509" s="220"/>
      <c r="AD509" s="222"/>
      <c r="AG509" s="140">
        <f t="shared" si="95"/>
        <v>0</v>
      </c>
      <c r="AH509" s="140">
        <f t="shared" si="85"/>
        <v>0</v>
      </c>
      <c r="AJ509" s="150">
        <f t="shared" si="86"/>
        <v>0</v>
      </c>
      <c r="AK509" s="150">
        <f t="shared" si="87"/>
        <v>0</v>
      </c>
      <c r="AL509" s="140">
        <f t="shared" si="88"/>
        <v>0</v>
      </c>
      <c r="AM509" s="150">
        <f t="shared" si="89"/>
        <v>0</v>
      </c>
      <c r="AN509" s="163">
        <f t="shared" si="90"/>
        <v>0</v>
      </c>
      <c r="AT509" s="140">
        <f t="shared" si="91"/>
        <v>0</v>
      </c>
      <c r="AU509" s="140">
        <f t="shared" si="92"/>
        <v>0</v>
      </c>
      <c r="AV509" s="140">
        <f t="shared" si="93"/>
        <v>0</v>
      </c>
      <c r="AW509" s="140">
        <f t="shared" si="94"/>
        <v>0</v>
      </c>
    </row>
    <row r="510" spans="3:49" ht="15" customHeight="1" x14ac:dyDescent="0.2">
      <c r="C510" s="254"/>
      <c r="D510" s="297"/>
      <c r="E510" s="297"/>
      <c r="F510" s="297"/>
      <c r="G510" s="298" t="s">
        <v>254</v>
      </c>
      <c r="H510" s="298"/>
      <c r="I510" s="232" t="s">
        <v>255</v>
      </c>
      <c r="J510" s="232"/>
      <c r="K510" s="232"/>
      <c r="L510" s="232"/>
      <c r="M510" s="232"/>
      <c r="N510" s="232"/>
      <c r="O510" s="232"/>
      <c r="P510" s="232"/>
      <c r="Q510" s="217"/>
      <c r="R510" s="217"/>
      <c r="S510" s="217"/>
      <c r="T510" s="217"/>
      <c r="U510" s="217"/>
      <c r="V510" s="217"/>
      <c r="W510" s="220"/>
      <c r="X510" s="222"/>
      <c r="Y510" s="220"/>
      <c r="Z510" s="222"/>
      <c r="AA510" s="220"/>
      <c r="AB510" s="222"/>
      <c r="AC510" s="220"/>
      <c r="AD510" s="222"/>
      <c r="AG510" s="140">
        <f t="shared" si="95"/>
        <v>0</v>
      </c>
      <c r="AH510" s="140">
        <f t="shared" si="85"/>
        <v>0</v>
      </c>
      <c r="AJ510" s="150">
        <f t="shared" si="86"/>
        <v>0</v>
      </c>
      <c r="AK510" s="150">
        <f t="shared" si="87"/>
        <v>0</v>
      </c>
      <c r="AL510" s="140">
        <f t="shared" si="88"/>
        <v>0</v>
      </c>
      <c r="AM510" s="150">
        <f t="shared" si="89"/>
        <v>0</v>
      </c>
      <c r="AN510" s="163">
        <f t="shared" si="90"/>
        <v>0</v>
      </c>
      <c r="AT510" s="140">
        <f t="shared" si="91"/>
        <v>0</v>
      </c>
      <c r="AU510" s="140">
        <f t="shared" si="92"/>
        <v>0</v>
      </c>
      <c r="AV510" s="140">
        <f t="shared" si="93"/>
        <v>0</v>
      </c>
      <c r="AW510" s="140">
        <f t="shared" si="94"/>
        <v>0</v>
      </c>
    </row>
    <row r="511" spans="3:49" ht="24" customHeight="1" x14ac:dyDescent="0.2">
      <c r="C511" s="254"/>
      <c r="D511" s="297"/>
      <c r="E511" s="297"/>
      <c r="F511" s="297"/>
      <c r="G511" s="298" t="s">
        <v>256</v>
      </c>
      <c r="H511" s="298"/>
      <c r="I511" s="232" t="s">
        <v>257</v>
      </c>
      <c r="J511" s="232"/>
      <c r="K511" s="232"/>
      <c r="L511" s="232"/>
      <c r="M511" s="232"/>
      <c r="N511" s="232"/>
      <c r="O511" s="232"/>
      <c r="P511" s="232"/>
      <c r="Q511" s="217"/>
      <c r="R511" s="217"/>
      <c r="S511" s="217"/>
      <c r="T511" s="217"/>
      <c r="U511" s="217"/>
      <c r="V511" s="217"/>
      <c r="W511" s="220"/>
      <c r="X511" s="222"/>
      <c r="Y511" s="220"/>
      <c r="Z511" s="222"/>
      <c r="AA511" s="220"/>
      <c r="AB511" s="222"/>
      <c r="AC511" s="220"/>
      <c r="AD511" s="222"/>
      <c r="AG511" s="140">
        <f t="shared" si="95"/>
        <v>0</v>
      </c>
      <c r="AH511" s="140">
        <f t="shared" si="85"/>
        <v>0</v>
      </c>
      <c r="AJ511" s="150">
        <f t="shared" si="86"/>
        <v>0</v>
      </c>
      <c r="AK511" s="150">
        <f t="shared" si="87"/>
        <v>0</v>
      </c>
      <c r="AL511" s="140">
        <f t="shared" si="88"/>
        <v>0</v>
      </c>
      <c r="AM511" s="150">
        <f t="shared" si="89"/>
        <v>0</v>
      </c>
      <c r="AN511" s="163">
        <f t="shared" si="90"/>
        <v>0</v>
      </c>
      <c r="AT511" s="140">
        <f t="shared" si="91"/>
        <v>0</v>
      </c>
      <c r="AU511" s="140">
        <f t="shared" si="92"/>
        <v>0</v>
      </c>
      <c r="AV511" s="140">
        <f t="shared" si="93"/>
        <v>0</v>
      </c>
      <c r="AW511" s="140">
        <f t="shared" si="94"/>
        <v>0</v>
      </c>
    </row>
    <row r="512" spans="3:49" ht="24" customHeight="1" x14ac:dyDescent="0.2">
      <c r="C512" s="254"/>
      <c r="D512" s="297"/>
      <c r="E512" s="297"/>
      <c r="F512" s="297"/>
      <c r="G512" s="298" t="s">
        <v>258</v>
      </c>
      <c r="H512" s="298"/>
      <c r="I512" s="232" t="s">
        <v>259</v>
      </c>
      <c r="J512" s="232"/>
      <c r="K512" s="232"/>
      <c r="L512" s="232"/>
      <c r="M512" s="232"/>
      <c r="N512" s="232"/>
      <c r="O512" s="232"/>
      <c r="P512" s="232"/>
      <c r="Q512" s="217"/>
      <c r="R512" s="217"/>
      <c r="S512" s="217"/>
      <c r="T512" s="217"/>
      <c r="U512" s="217"/>
      <c r="V512" s="217"/>
      <c r="W512" s="220"/>
      <c r="X512" s="222"/>
      <c r="Y512" s="220"/>
      <c r="Z512" s="222"/>
      <c r="AA512" s="220"/>
      <c r="AB512" s="222"/>
      <c r="AC512" s="220"/>
      <c r="AD512" s="222"/>
      <c r="AG512" s="140">
        <f t="shared" si="95"/>
        <v>0</v>
      </c>
      <c r="AH512" s="140">
        <f t="shared" si="85"/>
        <v>0</v>
      </c>
      <c r="AJ512" s="150">
        <f t="shared" si="86"/>
        <v>0</v>
      </c>
      <c r="AK512" s="150">
        <f t="shared" si="87"/>
        <v>0</v>
      </c>
      <c r="AL512" s="140">
        <f t="shared" si="88"/>
        <v>0</v>
      </c>
      <c r="AM512" s="150">
        <f t="shared" si="89"/>
        <v>0</v>
      </c>
      <c r="AN512" s="163">
        <f t="shared" si="90"/>
        <v>0</v>
      </c>
      <c r="AT512" s="140">
        <f t="shared" si="91"/>
        <v>0</v>
      </c>
      <c r="AU512" s="140">
        <f t="shared" si="92"/>
        <v>0</v>
      </c>
      <c r="AV512" s="140">
        <f t="shared" si="93"/>
        <v>0</v>
      </c>
      <c r="AW512" s="140">
        <f t="shared" si="94"/>
        <v>0</v>
      </c>
    </row>
    <row r="513" spans="1:49" ht="24" customHeight="1" x14ac:dyDescent="0.2">
      <c r="C513" s="254"/>
      <c r="D513" s="297"/>
      <c r="E513" s="297"/>
      <c r="F513" s="297"/>
      <c r="G513" s="298" t="s">
        <v>260</v>
      </c>
      <c r="H513" s="298"/>
      <c r="I513" s="232" t="s">
        <v>261</v>
      </c>
      <c r="J513" s="232"/>
      <c r="K513" s="232"/>
      <c r="L513" s="232"/>
      <c r="M513" s="232"/>
      <c r="N513" s="232"/>
      <c r="O513" s="232"/>
      <c r="P513" s="232"/>
      <c r="Q513" s="217"/>
      <c r="R513" s="217"/>
      <c r="S513" s="217"/>
      <c r="T513" s="217"/>
      <c r="U513" s="217"/>
      <c r="V513" s="217"/>
      <c r="W513" s="220"/>
      <c r="X513" s="222"/>
      <c r="Y513" s="220"/>
      <c r="Z513" s="222"/>
      <c r="AA513" s="220"/>
      <c r="AB513" s="222"/>
      <c r="AC513" s="220"/>
      <c r="AD513" s="222"/>
      <c r="AG513" s="140">
        <f t="shared" si="95"/>
        <v>0</v>
      </c>
      <c r="AH513" s="140">
        <f t="shared" si="85"/>
        <v>0</v>
      </c>
      <c r="AJ513" s="150">
        <f t="shared" si="86"/>
        <v>0</v>
      </c>
      <c r="AK513" s="150">
        <f t="shared" si="87"/>
        <v>0</v>
      </c>
      <c r="AL513" s="140">
        <f t="shared" si="88"/>
        <v>0</v>
      </c>
      <c r="AM513" s="150">
        <f t="shared" si="89"/>
        <v>0</v>
      </c>
      <c r="AN513" s="163">
        <f t="shared" si="90"/>
        <v>0</v>
      </c>
      <c r="AT513" s="140">
        <f t="shared" si="91"/>
        <v>0</v>
      </c>
      <c r="AU513" s="140">
        <f t="shared" si="92"/>
        <v>0</v>
      </c>
      <c r="AV513" s="140">
        <f t="shared" si="93"/>
        <v>0</v>
      </c>
      <c r="AW513" s="140">
        <f t="shared" si="94"/>
        <v>0</v>
      </c>
    </row>
    <row r="514" spans="1:49" ht="66" customHeight="1" x14ac:dyDescent="0.2">
      <c r="C514" s="79" t="s">
        <v>34</v>
      </c>
      <c r="D514" s="297" t="s">
        <v>444</v>
      </c>
      <c r="E514" s="297"/>
      <c r="F514" s="297"/>
      <c r="G514" s="298" t="s">
        <v>264</v>
      </c>
      <c r="H514" s="298"/>
      <c r="I514" s="232" t="s">
        <v>445</v>
      </c>
      <c r="J514" s="232"/>
      <c r="K514" s="232"/>
      <c r="L514" s="232"/>
      <c r="M514" s="232"/>
      <c r="N514" s="232"/>
      <c r="O514" s="232"/>
      <c r="P514" s="232"/>
      <c r="Q514" s="217"/>
      <c r="R514" s="217"/>
      <c r="S514" s="217"/>
      <c r="T514" s="217"/>
      <c r="U514" s="217"/>
      <c r="V514" s="217"/>
      <c r="W514" s="220"/>
      <c r="X514" s="222"/>
      <c r="Y514" s="220"/>
      <c r="Z514" s="222"/>
      <c r="AA514" s="220"/>
      <c r="AB514" s="222"/>
      <c r="AC514" s="220"/>
      <c r="AD514" s="222"/>
      <c r="AG514" s="140">
        <f t="shared" si="95"/>
        <v>0</v>
      </c>
      <c r="AH514" s="140">
        <f t="shared" si="85"/>
        <v>0</v>
      </c>
      <c r="AJ514" s="150">
        <f t="shared" si="86"/>
        <v>0</v>
      </c>
      <c r="AK514" s="150">
        <f t="shared" si="87"/>
        <v>0</v>
      </c>
      <c r="AL514" s="140">
        <f t="shared" si="88"/>
        <v>0</v>
      </c>
      <c r="AM514" s="150">
        <f t="shared" si="89"/>
        <v>0</v>
      </c>
      <c r="AN514" s="163">
        <f t="shared" si="90"/>
        <v>0</v>
      </c>
      <c r="AT514" s="140">
        <f t="shared" si="91"/>
        <v>0</v>
      </c>
      <c r="AU514" s="140">
        <f t="shared" si="92"/>
        <v>0</v>
      </c>
      <c r="AV514" s="140">
        <f t="shared" si="93"/>
        <v>0</v>
      </c>
      <c r="AW514" s="140">
        <f t="shared" si="94"/>
        <v>0</v>
      </c>
    </row>
    <row r="515" spans="1:49" ht="15" customHeight="1" x14ac:dyDescent="0.2">
      <c r="O515" s="88"/>
      <c r="P515" s="55" t="s">
        <v>55</v>
      </c>
      <c r="Q515" s="227">
        <f t="shared" ref="Q515" si="96">IF(AND(SUM(Q472:S514)=0,COUNTIF(Q472:S514,"NS")&gt;0),"NS",SUM(Q472:S514))</f>
        <v>0</v>
      </c>
      <c r="R515" s="227"/>
      <c r="S515" s="227"/>
      <c r="T515" s="227">
        <f>IF(AND(SUM(T472:V514)=0,COUNTIF(T472:V514,"NS")&gt;0),"NS",SUM(T472:V514))</f>
        <v>0</v>
      </c>
      <c r="U515" s="227"/>
      <c r="V515" s="227"/>
      <c r="W515" s="268">
        <f t="shared" ref="W515:AC515" si="97">IF(AND(SUM(W472:X514)=0,COUNTIF(W472:X514,"NS")&gt;0),"NS",SUM(W472:X514))</f>
        <v>0</v>
      </c>
      <c r="X515" s="269"/>
      <c r="Y515" s="268">
        <f t="shared" si="97"/>
        <v>0</v>
      </c>
      <c r="Z515" s="269"/>
      <c r="AA515" s="268">
        <f t="shared" si="97"/>
        <v>0</v>
      </c>
      <c r="AB515" s="269"/>
      <c r="AC515" s="268">
        <f t="shared" si="97"/>
        <v>0</v>
      </c>
      <c r="AD515" s="269"/>
      <c r="AH515" s="145">
        <f>+SUM(AH472:AH514)</f>
        <v>0</v>
      </c>
      <c r="AN515" s="145">
        <f>+SUM(AN472:AN514)</f>
        <v>0</v>
      </c>
      <c r="AT515" s="145">
        <f t="shared" ref="AT515:AV515" si="98">SUM(AT472:AT514)</f>
        <v>0</v>
      </c>
      <c r="AU515" s="145">
        <f t="shared" si="98"/>
        <v>0</v>
      </c>
      <c r="AV515" s="145">
        <f t="shared" si="98"/>
        <v>0</v>
      </c>
      <c r="AW515" s="145">
        <f>SUM(AW472:AW514)</f>
        <v>0</v>
      </c>
    </row>
    <row r="516" spans="1:49" ht="29.25" customHeight="1" x14ac:dyDescent="0.25">
      <c r="A516" s="211" t="str">
        <f>IF(AS472=0,"","Error: Verificar las instrucciones y la suma de las cantidades de Victimas mortales con respecto a la pregunta 19.")</f>
        <v/>
      </c>
      <c r="B516" s="211"/>
      <c r="C516" s="211"/>
      <c r="D516" s="211"/>
      <c r="E516" s="211"/>
      <c r="F516" s="211"/>
      <c r="G516" s="211"/>
      <c r="H516" s="211"/>
      <c r="I516" s="211"/>
      <c r="J516" s="211"/>
      <c r="K516" s="211"/>
      <c r="L516" s="211"/>
      <c r="M516" s="211"/>
      <c r="N516" s="211"/>
      <c r="O516" s="211"/>
      <c r="P516" s="211" t="str">
        <f>IF(AN515=0,"","Error: Verificar las instrucciones y la cantidad del Total con respecto a la suma por fila.")</f>
        <v/>
      </c>
      <c r="Q516" s="211"/>
      <c r="R516" s="211"/>
      <c r="S516" s="211"/>
      <c r="T516" s="211"/>
      <c r="U516" s="211"/>
      <c r="V516" s="211"/>
      <c r="W516" s="211"/>
      <c r="X516" s="211"/>
      <c r="Y516" s="211"/>
      <c r="Z516" s="211"/>
      <c r="AA516" s="211"/>
      <c r="AB516" s="211"/>
      <c r="AC516" s="211"/>
      <c r="AD516" s="211"/>
      <c r="AE516" s="211"/>
    </row>
    <row r="517" spans="1:49" ht="18" customHeight="1" x14ac:dyDescent="0.25">
      <c r="A517" s="216" t="str">
        <f>IF(OR(AG470=602,AG470=344),"","Error: Debe completar toda la información requerida.")</f>
        <v/>
      </c>
      <c r="B517" s="216"/>
      <c r="C517" s="216"/>
      <c r="D517" s="216"/>
      <c r="E517" s="216"/>
      <c r="F517" s="216"/>
      <c r="G517" s="216"/>
      <c r="H517" s="216"/>
      <c r="I517" s="216"/>
      <c r="J517" s="216"/>
      <c r="K517" s="216"/>
      <c r="L517" s="216"/>
      <c r="M517" s="216"/>
      <c r="N517" s="216"/>
      <c r="O517" s="216"/>
      <c r="P517" s="211" t="str">
        <f>IF(AH515=0,"","Error: Verificar las instrucciones con respecto al uso del No Aplica.")</f>
        <v/>
      </c>
      <c r="Q517" s="211"/>
      <c r="R517" s="211"/>
      <c r="S517" s="211"/>
      <c r="T517" s="211"/>
      <c r="U517" s="211"/>
      <c r="V517" s="211"/>
      <c r="W517" s="211"/>
      <c r="X517" s="211"/>
      <c r="Y517" s="211"/>
      <c r="Z517" s="211"/>
      <c r="AA517" s="211"/>
      <c r="AB517" s="211"/>
      <c r="AC517" s="211"/>
      <c r="AD517" s="211"/>
      <c r="AE517" s="211"/>
      <c r="AF517" s="154"/>
      <c r="AG517" s="155"/>
      <c r="AH517" s="155"/>
      <c r="AI517" s="155"/>
      <c r="AJ517" s="155"/>
      <c r="AK517" s="155"/>
      <c r="AL517" s="155"/>
      <c r="AM517" s="155"/>
      <c r="AN517" s="155"/>
      <c r="AO517" s="155"/>
      <c r="AP517" s="155"/>
      <c r="AQ517" s="155"/>
      <c r="AR517" s="155"/>
    </row>
    <row r="518" spans="1:49" ht="28.5" customHeight="1" x14ac:dyDescent="0.25">
      <c r="A518" s="211" t="str">
        <f>IF(AS480=0,"","Error: Verificar las instrucciones y la suma de las cantidades del Total con respecto a la pregunta 20.")</f>
        <v/>
      </c>
      <c r="B518" s="211"/>
      <c r="C518" s="211"/>
      <c r="D518" s="211"/>
      <c r="E518" s="211"/>
      <c r="F518" s="211"/>
      <c r="G518" s="211"/>
      <c r="H518" s="211"/>
      <c r="I518" s="211"/>
      <c r="J518" s="211"/>
      <c r="K518" s="211"/>
      <c r="L518" s="211"/>
      <c r="M518" s="211"/>
      <c r="N518" s="211"/>
      <c r="O518" s="211"/>
      <c r="P518" s="211" t="str">
        <f>IF(SUM(AT515:AW515)=0,"","Error: Verificar las instrucciones y cada cantidad del Tipo de afectación con respecto al Total por fila")</f>
        <v/>
      </c>
      <c r="Q518" s="211"/>
      <c r="R518" s="211"/>
      <c r="S518" s="211"/>
      <c r="T518" s="211"/>
      <c r="U518" s="211"/>
      <c r="V518" s="211"/>
      <c r="W518" s="211"/>
      <c r="X518" s="211"/>
      <c r="Y518" s="211"/>
      <c r="Z518" s="211"/>
      <c r="AA518" s="211"/>
      <c r="AB518" s="211"/>
      <c r="AC518" s="211"/>
      <c r="AD518" s="211"/>
      <c r="AE518" s="211"/>
    </row>
    <row r="519" spans="1:49" ht="24" customHeight="1" x14ac:dyDescent="0.2">
      <c r="A519" s="77" t="s">
        <v>350</v>
      </c>
      <c r="B519" s="271" t="s">
        <v>468</v>
      </c>
      <c r="C519" s="271"/>
      <c r="D519" s="271"/>
      <c r="E519" s="271"/>
      <c r="F519" s="271"/>
      <c r="G519" s="271"/>
      <c r="H519" s="271"/>
      <c r="I519" s="271"/>
      <c r="J519" s="271"/>
      <c r="K519" s="271"/>
      <c r="L519" s="271"/>
      <c r="M519" s="271"/>
      <c r="N519" s="271"/>
      <c r="O519" s="271"/>
      <c r="P519" s="271"/>
      <c r="Q519" s="271"/>
      <c r="R519" s="271"/>
      <c r="S519" s="271"/>
      <c r="T519" s="271"/>
      <c r="U519" s="271"/>
      <c r="V519" s="271"/>
      <c r="W519" s="271"/>
      <c r="X519" s="271"/>
      <c r="Y519" s="271"/>
      <c r="Z519" s="271"/>
      <c r="AA519" s="271"/>
      <c r="AB519" s="271"/>
      <c r="AC519" s="271"/>
      <c r="AD519" s="271"/>
      <c r="AG519" s="140" t="s">
        <v>554</v>
      </c>
    </row>
    <row r="520" spans="1:49" ht="24" customHeight="1" x14ac:dyDescent="0.2">
      <c r="C520" s="226" t="s">
        <v>542</v>
      </c>
      <c r="D520" s="226"/>
      <c r="E520" s="226"/>
      <c r="F520" s="226"/>
      <c r="G520" s="226"/>
      <c r="H520" s="226"/>
      <c r="I520" s="226"/>
      <c r="J520" s="226"/>
      <c r="K520" s="226"/>
      <c r="L520" s="226"/>
      <c r="M520" s="226"/>
      <c r="N520" s="226"/>
      <c r="O520" s="226"/>
      <c r="P520" s="226"/>
      <c r="Q520" s="226"/>
      <c r="R520" s="226"/>
      <c r="S520" s="226"/>
      <c r="T520" s="226"/>
      <c r="U520" s="226"/>
      <c r="V520" s="226"/>
      <c r="W520" s="226"/>
      <c r="X520" s="226"/>
      <c r="Y520" s="226"/>
      <c r="Z520" s="226"/>
      <c r="AA520" s="226"/>
      <c r="AB520" s="226"/>
      <c r="AC520" s="226"/>
      <c r="AD520" s="226"/>
      <c r="AG520" s="140">
        <f>+COUNTBLANK(C522:F524)</f>
        <v>12</v>
      </c>
      <c r="AH520" s="140">
        <v>12</v>
      </c>
      <c r="AI520" s="140">
        <v>10</v>
      </c>
    </row>
    <row r="521" spans="1:49" ht="15" customHeight="1" thickBot="1" x14ac:dyDescent="0.25">
      <c r="C521" s="103"/>
      <c r="D521" s="103"/>
      <c r="E521" s="103"/>
      <c r="F521" s="103"/>
      <c r="G521" s="103"/>
      <c r="H521" s="103"/>
      <c r="I521" s="103"/>
      <c r="J521" s="103"/>
      <c r="K521" s="103"/>
      <c r="L521" s="103"/>
      <c r="M521" s="103"/>
      <c r="N521" s="103"/>
      <c r="O521" s="103"/>
      <c r="P521" s="103"/>
      <c r="Q521" s="103"/>
      <c r="R521" s="103"/>
      <c r="S521" s="103"/>
      <c r="T521" s="103"/>
      <c r="U521" s="103"/>
      <c r="V521" s="103"/>
      <c r="W521" s="103"/>
      <c r="X521" s="103"/>
      <c r="Y521" s="103"/>
      <c r="Z521" s="103"/>
      <c r="AA521" s="103"/>
      <c r="AB521" s="103"/>
      <c r="AC521" s="103"/>
      <c r="AD521" s="103"/>
      <c r="AG521" s="140" t="s">
        <v>606</v>
      </c>
      <c r="AH521" s="142" t="s">
        <v>556</v>
      </c>
      <c r="AI521" s="149" t="s">
        <v>557</v>
      </c>
      <c r="AJ521" s="140" t="s">
        <v>559</v>
      </c>
    </row>
    <row r="522" spans="1:49" ht="15" customHeight="1" thickBot="1" x14ac:dyDescent="0.25">
      <c r="C522" s="272"/>
      <c r="D522" s="273"/>
      <c r="E522" s="273"/>
      <c r="F522" s="274"/>
      <c r="G522" s="78" t="s">
        <v>373</v>
      </c>
      <c r="AG522" s="140">
        <f>$C$250</f>
        <v>0</v>
      </c>
      <c r="AH522" s="149">
        <f>COUNTIF(C522:F524,"NS")</f>
        <v>0</v>
      </c>
      <c r="AI522" s="143">
        <f>SUM(C522:F524)</f>
        <v>0</v>
      </c>
      <c r="AJ522" s="172">
        <f>IF(AG520=12,0,IF(OR(AND(AG522=0,AH522&gt;0),AND(AG522="ns",AI522&gt;0),AND(AG522="ns",AH522=0,AI522=0)),1,IF(OR(AND(AG522&gt;0,AH522=2),AND(AG522="ns",AH522=2),AND(AG522="ns",AI522=0,AH522&gt;0),AG522=AI522),0,1)))</f>
        <v>0</v>
      </c>
    </row>
    <row r="523" spans="1:49" ht="15" customHeight="1" thickBot="1" x14ac:dyDescent="0.3">
      <c r="AG523"/>
      <c r="AH523"/>
      <c r="AI523"/>
    </row>
    <row r="524" spans="1:49" ht="15" customHeight="1" thickBot="1" x14ac:dyDescent="0.3">
      <c r="C524" s="272"/>
      <c r="D524" s="273"/>
      <c r="E524" s="273"/>
      <c r="F524" s="274"/>
      <c r="G524" s="78" t="s">
        <v>374</v>
      </c>
      <c r="AI524"/>
    </row>
    <row r="525" spans="1:49" ht="15" customHeight="1" x14ac:dyDescent="0.2"/>
    <row r="526" spans="1:49" ht="15" customHeight="1" x14ac:dyDescent="0.2">
      <c r="B526" s="216" t="str">
        <f>IF(OR(AG520=10,AG520=12),"","Error: Debe completar toda la información requerida.")</f>
        <v/>
      </c>
      <c r="C526" s="216"/>
      <c r="D526" s="216"/>
      <c r="E526" s="216"/>
      <c r="F526" s="216"/>
      <c r="G526" s="216"/>
      <c r="H526" s="216"/>
      <c r="I526" s="216"/>
      <c r="J526" s="216"/>
      <c r="K526" s="216"/>
      <c r="L526" s="216"/>
      <c r="M526" s="216"/>
      <c r="N526" s="216"/>
      <c r="O526" s="216"/>
      <c r="P526" s="216"/>
      <c r="Q526" s="216"/>
      <c r="R526" s="216"/>
      <c r="S526" s="216"/>
      <c r="T526" s="216"/>
      <c r="U526" s="216"/>
      <c r="V526" s="216"/>
      <c r="W526" s="216"/>
      <c r="X526" s="216"/>
      <c r="Y526" s="216"/>
      <c r="Z526" s="216"/>
      <c r="AA526" s="216"/>
      <c r="AB526" s="216"/>
      <c r="AC526" s="216"/>
      <c r="AD526" s="216"/>
    </row>
    <row r="527" spans="1:49" ht="15" customHeight="1" x14ac:dyDescent="0.2">
      <c r="B527" s="211" t="str">
        <f>IF(AJ522=0,"","Error: Las cantidades no pueden ser mayores con respecto a la pregunta 15.")</f>
        <v/>
      </c>
      <c r="C527" s="211"/>
      <c r="D527" s="211"/>
      <c r="E527" s="211"/>
      <c r="F527" s="211"/>
      <c r="G527" s="211"/>
      <c r="H527" s="211"/>
      <c r="I527" s="211"/>
      <c r="J527" s="211"/>
      <c r="K527" s="211"/>
      <c r="L527" s="211"/>
      <c r="M527" s="211"/>
      <c r="N527" s="211"/>
      <c r="O527" s="211"/>
      <c r="P527" s="211"/>
      <c r="Q527" s="211"/>
      <c r="R527" s="211"/>
      <c r="S527" s="211"/>
      <c r="T527" s="211"/>
      <c r="U527" s="211"/>
      <c r="V527" s="211"/>
      <c r="W527" s="211"/>
      <c r="X527" s="211"/>
      <c r="Y527" s="211"/>
      <c r="Z527" s="211"/>
      <c r="AA527" s="211"/>
      <c r="AB527" s="211"/>
      <c r="AC527" s="211"/>
      <c r="AD527" s="211"/>
    </row>
    <row r="528" spans="1:49" ht="24" customHeight="1" x14ac:dyDescent="0.2">
      <c r="A528" s="77" t="s">
        <v>351</v>
      </c>
      <c r="B528" s="271" t="s">
        <v>469</v>
      </c>
      <c r="C528" s="271"/>
      <c r="D528" s="271"/>
      <c r="E528" s="271"/>
      <c r="F528" s="271"/>
      <c r="G528" s="271"/>
      <c r="H528" s="271"/>
      <c r="I528" s="271"/>
      <c r="J528" s="271"/>
      <c r="K528" s="271"/>
      <c r="L528" s="271"/>
      <c r="M528" s="271"/>
      <c r="N528" s="271"/>
      <c r="O528" s="271"/>
      <c r="P528" s="271"/>
      <c r="Q528" s="271"/>
      <c r="R528" s="271"/>
      <c r="S528" s="271"/>
      <c r="T528" s="271"/>
      <c r="U528" s="271"/>
      <c r="V528" s="271"/>
      <c r="W528" s="271"/>
      <c r="X528" s="271"/>
      <c r="Y528" s="271"/>
      <c r="Z528" s="271"/>
      <c r="AA528" s="271"/>
      <c r="AB528" s="271"/>
      <c r="AC528" s="271"/>
      <c r="AD528" s="271"/>
      <c r="AG528" s="140" t="s">
        <v>554</v>
      </c>
    </row>
    <row r="529" spans="1:35" ht="15" customHeight="1" x14ac:dyDescent="0.2">
      <c r="C529" s="226" t="s">
        <v>470</v>
      </c>
      <c r="D529" s="226"/>
      <c r="E529" s="226"/>
      <c r="F529" s="226"/>
      <c r="G529" s="226"/>
      <c r="H529" s="226"/>
      <c r="I529" s="226"/>
      <c r="J529" s="226"/>
      <c r="K529" s="226"/>
      <c r="L529" s="226"/>
      <c r="M529" s="226"/>
      <c r="N529" s="226"/>
      <c r="O529" s="226"/>
      <c r="P529" s="226"/>
      <c r="Q529" s="226"/>
      <c r="R529" s="226"/>
      <c r="S529" s="226"/>
      <c r="T529" s="226"/>
      <c r="U529" s="226"/>
      <c r="V529" s="226"/>
      <c r="W529" s="226"/>
      <c r="X529" s="226"/>
      <c r="Y529" s="226"/>
      <c r="Z529" s="226"/>
      <c r="AA529" s="226"/>
      <c r="AB529" s="226"/>
      <c r="AC529" s="226"/>
      <c r="AD529" s="226"/>
      <c r="AG529" s="140">
        <f>+COUNTBLANK(C531:F533)</f>
        <v>12</v>
      </c>
      <c r="AH529" s="140">
        <v>12</v>
      </c>
      <c r="AI529" s="140">
        <v>10</v>
      </c>
    </row>
    <row r="530" spans="1:35" ht="15" customHeight="1" thickBot="1" x14ac:dyDescent="0.25">
      <c r="AG530" s="140" t="s">
        <v>618</v>
      </c>
      <c r="AH530" s="141" t="s">
        <v>633</v>
      </c>
      <c r="AI530" s="140" t="s">
        <v>559</v>
      </c>
    </row>
    <row r="531" spans="1:35" ht="15" customHeight="1" thickBot="1" x14ac:dyDescent="0.25">
      <c r="C531" s="272"/>
      <c r="D531" s="273"/>
      <c r="E531" s="273"/>
      <c r="F531" s="274"/>
      <c r="G531" s="78" t="s">
        <v>373</v>
      </c>
      <c r="AG531" s="140">
        <f>C522</f>
        <v>0</v>
      </c>
      <c r="AH531" s="141">
        <f>C531</f>
        <v>0</v>
      </c>
      <c r="AI531" s="157">
        <f>IF($AG$529=12,0,IF(OR(AND(AG531=0,AH531&gt;0),AND(AG531&lt;AH531,AH531&lt;&gt;"NS")),1,0))</f>
        <v>0</v>
      </c>
    </row>
    <row r="532" spans="1:35" ht="15" customHeight="1" thickBot="1" x14ac:dyDescent="0.25">
      <c r="AG532" s="140">
        <f>C524</f>
        <v>0</v>
      </c>
      <c r="AH532" s="140">
        <f>C533</f>
        <v>0</v>
      </c>
      <c r="AI532" s="157">
        <f>IF($AG$529=12,0,IF(OR(AND(AG532=0,AH532&gt;0),AND(AG532&lt;AH532,AH532&lt;&gt;"NS")),1,0))</f>
        <v>0</v>
      </c>
    </row>
    <row r="533" spans="1:35" ht="15" customHeight="1" thickBot="1" x14ac:dyDescent="0.25">
      <c r="C533" s="272"/>
      <c r="D533" s="273"/>
      <c r="E533" s="273"/>
      <c r="F533" s="274"/>
      <c r="G533" s="78" t="s">
        <v>374</v>
      </c>
      <c r="AI533" s="145">
        <f>SUM(AI531:AI532)</f>
        <v>0</v>
      </c>
    </row>
    <row r="534" spans="1:35" ht="15" customHeight="1" x14ac:dyDescent="0.2"/>
    <row r="535" spans="1:35" ht="15" customHeight="1" x14ac:dyDescent="0.2">
      <c r="B535" s="216" t="str">
        <f>IF(OR(AG529=10,AG529=12),"","Error: Debe completar toda la información requerida.")</f>
        <v/>
      </c>
      <c r="C535" s="216"/>
      <c r="D535" s="216"/>
      <c r="E535" s="216"/>
      <c r="F535" s="216"/>
      <c r="G535" s="216"/>
      <c r="H535" s="216"/>
      <c r="I535" s="216"/>
      <c r="J535" s="216"/>
      <c r="K535" s="216"/>
      <c r="L535" s="216"/>
      <c r="M535" s="216"/>
      <c r="N535" s="216"/>
      <c r="O535" s="216"/>
      <c r="P535" s="216"/>
      <c r="Q535" s="216"/>
      <c r="R535" s="216"/>
      <c r="S535" s="216"/>
      <c r="T535" s="216"/>
      <c r="U535" s="216"/>
      <c r="V535" s="216"/>
      <c r="W535" s="216"/>
      <c r="X535" s="216"/>
      <c r="Y535" s="216"/>
      <c r="Z535" s="216"/>
      <c r="AA535" s="216"/>
      <c r="AB535" s="216"/>
      <c r="AC535" s="216"/>
      <c r="AD535" s="216"/>
    </row>
    <row r="536" spans="1:35" ht="15" customHeight="1" x14ac:dyDescent="0.2">
      <c r="B536" s="211" t="str">
        <f>IF(AI533=0,"","Error: Las cantidades no pueden ser mayores con respecto a la pregunta 24.")</f>
        <v/>
      </c>
      <c r="C536" s="211"/>
      <c r="D536" s="211"/>
      <c r="E536" s="211"/>
      <c r="F536" s="211"/>
      <c r="G536" s="211"/>
      <c r="H536" s="211"/>
      <c r="I536" s="211"/>
      <c r="J536" s="211"/>
      <c r="K536" s="211"/>
      <c r="L536" s="211"/>
      <c r="M536" s="211"/>
      <c r="N536" s="211"/>
      <c r="O536" s="211"/>
      <c r="P536" s="211"/>
      <c r="Q536" s="211"/>
      <c r="R536" s="211"/>
      <c r="S536" s="211"/>
      <c r="T536" s="211"/>
      <c r="U536" s="211"/>
      <c r="V536" s="211"/>
      <c r="W536" s="211"/>
      <c r="X536" s="211"/>
      <c r="Y536" s="211"/>
      <c r="Z536" s="211"/>
      <c r="AA536" s="211"/>
      <c r="AB536" s="211"/>
      <c r="AC536" s="211"/>
      <c r="AD536" s="211"/>
    </row>
    <row r="537" spans="1:35" ht="24" customHeight="1" x14ac:dyDescent="0.2">
      <c r="A537" s="77" t="s">
        <v>352</v>
      </c>
      <c r="B537" s="271" t="s">
        <v>543</v>
      </c>
      <c r="C537" s="271"/>
      <c r="D537" s="271"/>
      <c r="E537" s="271"/>
      <c r="F537" s="271"/>
      <c r="G537" s="271"/>
      <c r="H537" s="271"/>
      <c r="I537" s="271"/>
      <c r="J537" s="271"/>
      <c r="K537" s="271"/>
      <c r="L537" s="271"/>
      <c r="M537" s="271"/>
      <c r="N537" s="271"/>
      <c r="O537" s="271"/>
      <c r="P537" s="271"/>
      <c r="Q537" s="271"/>
      <c r="R537" s="271"/>
      <c r="S537" s="271"/>
      <c r="T537" s="271"/>
      <c r="U537" s="271"/>
      <c r="V537" s="271"/>
      <c r="W537" s="271"/>
      <c r="X537" s="271"/>
      <c r="Y537" s="271"/>
      <c r="Z537" s="271"/>
      <c r="AA537" s="271"/>
      <c r="AB537" s="271"/>
      <c r="AC537" s="271"/>
      <c r="AD537" s="271"/>
    </row>
    <row r="538" spans="1:35" ht="15" customHeight="1" x14ac:dyDescent="0.2">
      <c r="C538" s="226" t="s">
        <v>22</v>
      </c>
      <c r="D538" s="226"/>
      <c r="E538" s="226"/>
      <c r="F538" s="226"/>
      <c r="G538" s="226"/>
      <c r="H538" s="226"/>
      <c r="I538" s="226"/>
      <c r="J538" s="226"/>
      <c r="K538" s="226"/>
      <c r="L538" s="226"/>
      <c r="M538" s="226"/>
      <c r="N538" s="226"/>
      <c r="O538" s="226"/>
      <c r="P538" s="226"/>
      <c r="Q538" s="226"/>
      <c r="R538" s="226"/>
      <c r="S538" s="226"/>
      <c r="T538" s="226"/>
      <c r="U538" s="226"/>
      <c r="V538" s="226"/>
      <c r="W538" s="226"/>
      <c r="X538" s="226"/>
      <c r="Y538" s="226"/>
      <c r="Z538" s="226"/>
      <c r="AA538" s="226"/>
      <c r="AB538" s="226"/>
      <c r="AC538" s="226"/>
      <c r="AD538" s="226"/>
      <c r="AG538" s="140" t="s">
        <v>552</v>
      </c>
    </row>
    <row r="539" spans="1:35" ht="15" customHeight="1" thickBot="1" x14ac:dyDescent="0.25"/>
    <row r="540" spans="1:35" ht="15" customHeight="1" thickBot="1" x14ac:dyDescent="0.25">
      <c r="C540" s="123"/>
      <c r="D540" s="78" t="s">
        <v>23</v>
      </c>
      <c r="I540" s="123"/>
      <c r="J540" s="78" t="s">
        <v>471</v>
      </c>
      <c r="T540" s="123"/>
      <c r="U540" s="78" t="s">
        <v>472</v>
      </c>
    </row>
    <row r="541" spans="1:35" ht="15" customHeight="1" x14ac:dyDescent="0.2"/>
    <row r="542" spans="1:35" ht="15" customHeight="1" x14ac:dyDescent="0.2">
      <c r="B542" s="287" t="str">
        <f>IF(COUNTIF(C540:T540,"X")&gt;1,"Error: Seleccionar sólo un código.","")</f>
        <v/>
      </c>
      <c r="C542" s="287"/>
      <c r="D542" s="287"/>
      <c r="E542" s="287"/>
      <c r="F542" s="287"/>
      <c r="G542" s="287"/>
      <c r="H542" s="287"/>
      <c r="I542" s="287"/>
      <c r="J542" s="287"/>
      <c r="K542" s="287"/>
      <c r="L542" s="287"/>
      <c r="M542" s="287"/>
      <c r="N542" s="287"/>
      <c r="O542" s="287"/>
      <c r="P542" s="287"/>
      <c r="Q542" s="287"/>
      <c r="R542" s="287"/>
      <c r="S542" s="287"/>
      <c r="T542" s="287"/>
      <c r="U542" s="287"/>
      <c r="V542" s="287"/>
      <c r="W542" s="287"/>
      <c r="X542" s="287"/>
      <c r="Y542" s="287"/>
      <c r="Z542" s="287"/>
      <c r="AA542" s="287"/>
      <c r="AB542" s="287"/>
      <c r="AC542" s="287"/>
      <c r="AD542" s="287"/>
    </row>
    <row r="543" spans="1:35" ht="15" customHeight="1" x14ac:dyDescent="0.2"/>
    <row r="544" spans="1:35" ht="15" customHeight="1" x14ac:dyDescent="0.2">
      <c r="A544" s="77" t="s">
        <v>353</v>
      </c>
      <c r="B544" s="271" t="s">
        <v>547</v>
      </c>
      <c r="C544" s="271"/>
      <c r="D544" s="271"/>
      <c r="E544" s="271"/>
      <c r="F544" s="271"/>
      <c r="G544" s="271"/>
      <c r="H544" s="271"/>
      <c r="I544" s="271"/>
      <c r="J544" s="271"/>
      <c r="K544" s="271"/>
      <c r="L544" s="271"/>
      <c r="M544" s="271"/>
      <c r="N544" s="271"/>
      <c r="O544" s="271"/>
      <c r="P544" s="271"/>
      <c r="Q544" s="271"/>
      <c r="R544" s="271"/>
      <c r="S544" s="271"/>
      <c r="T544" s="271"/>
      <c r="U544" s="271"/>
      <c r="V544" s="271"/>
      <c r="W544" s="271"/>
      <c r="X544" s="271"/>
      <c r="Y544" s="271"/>
      <c r="Z544" s="271"/>
      <c r="AA544" s="271"/>
      <c r="AB544" s="271"/>
      <c r="AC544" s="271"/>
      <c r="AD544" s="271"/>
    </row>
    <row r="545" spans="1:35" ht="24" customHeight="1" x14ac:dyDescent="0.2">
      <c r="C545" s="226" t="s">
        <v>546</v>
      </c>
      <c r="D545" s="226"/>
      <c r="E545" s="226"/>
      <c r="F545" s="226"/>
      <c r="G545" s="226"/>
      <c r="H545" s="226"/>
      <c r="I545" s="226"/>
      <c r="J545" s="226"/>
      <c r="K545" s="226"/>
      <c r="L545" s="226"/>
      <c r="M545" s="226"/>
      <c r="N545" s="226"/>
      <c r="O545" s="226"/>
      <c r="P545" s="226"/>
      <c r="Q545" s="226"/>
      <c r="R545" s="226"/>
      <c r="S545" s="226"/>
      <c r="T545" s="226"/>
      <c r="U545" s="226"/>
      <c r="V545" s="226"/>
      <c r="W545" s="226"/>
      <c r="X545" s="226"/>
      <c r="Y545" s="226"/>
      <c r="Z545" s="226"/>
      <c r="AA545" s="226"/>
      <c r="AB545" s="226"/>
      <c r="AC545" s="226"/>
      <c r="AD545" s="226"/>
    </row>
    <row r="546" spans="1:35" ht="15" customHeight="1" thickBot="1" x14ac:dyDescent="0.25">
      <c r="AG546" s="140" t="s">
        <v>606</v>
      </c>
      <c r="AH546" s="141" t="s">
        <v>632</v>
      </c>
      <c r="AI546" s="140" t="s">
        <v>559</v>
      </c>
    </row>
    <row r="547" spans="1:35" ht="15" customHeight="1" thickBot="1" x14ac:dyDescent="0.25">
      <c r="C547" s="278"/>
      <c r="D547" s="279"/>
      <c r="E547" s="279"/>
      <c r="F547" s="280"/>
      <c r="G547" s="98" t="s">
        <v>544</v>
      </c>
      <c r="AG547" s="140">
        <f>$C$250</f>
        <v>0</v>
      </c>
      <c r="AH547" s="141">
        <f>C547</f>
        <v>0</v>
      </c>
      <c r="AI547" s="157">
        <f>IF(C547="",0,IF(OR(AND(AG547=0,AH547&gt;0),AND(AG547&lt;AH547,AH547&lt;&gt;"NS")),1,0))</f>
        <v>0</v>
      </c>
    </row>
    <row r="548" spans="1:35" ht="15" customHeight="1" x14ac:dyDescent="0.2"/>
    <row r="549" spans="1:35" ht="15" customHeight="1" x14ac:dyDescent="0.2">
      <c r="B549" s="211" t="str">
        <f>IF(AI547=0,"","Error: La cantidad no puede ser mayor con respecto al total de la pregunta 15.")</f>
        <v/>
      </c>
      <c r="C549" s="211"/>
      <c r="D549" s="211"/>
      <c r="E549" s="211"/>
      <c r="F549" s="211"/>
      <c r="G549" s="211"/>
      <c r="H549" s="211"/>
      <c r="I549" s="211"/>
      <c r="J549" s="211"/>
      <c r="K549" s="211"/>
      <c r="L549" s="211"/>
      <c r="M549" s="211"/>
      <c r="N549" s="211"/>
      <c r="O549" s="211"/>
      <c r="P549" s="211"/>
      <c r="Q549" s="211"/>
      <c r="R549" s="211"/>
      <c r="S549" s="211"/>
      <c r="T549" s="211"/>
      <c r="U549" s="211"/>
      <c r="V549" s="211"/>
      <c r="W549" s="211"/>
      <c r="X549" s="211"/>
      <c r="Y549" s="211"/>
      <c r="Z549" s="211"/>
      <c r="AA549" s="211"/>
      <c r="AB549" s="211"/>
      <c r="AC549" s="211"/>
      <c r="AD549" s="211"/>
    </row>
    <row r="550" spans="1:35" ht="15" customHeight="1" x14ac:dyDescent="0.2">
      <c r="B550" s="173"/>
      <c r="C550" s="173"/>
      <c r="D550" s="173"/>
      <c r="E550" s="173"/>
      <c r="F550" s="173"/>
      <c r="G550" s="173"/>
      <c r="H550" s="173"/>
      <c r="I550" s="173"/>
      <c r="J550" s="173"/>
      <c r="K550" s="173"/>
      <c r="L550" s="173"/>
      <c r="M550" s="173"/>
      <c r="N550" s="173"/>
      <c r="O550" s="173"/>
      <c r="P550" s="173"/>
      <c r="Q550" s="173"/>
      <c r="R550" s="173"/>
      <c r="S550" s="173"/>
      <c r="T550" s="173"/>
      <c r="U550" s="173"/>
      <c r="V550" s="173"/>
      <c r="W550" s="173"/>
      <c r="X550" s="173"/>
      <c r="Y550" s="173"/>
      <c r="Z550" s="173"/>
      <c r="AA550" s="173"/>
      <c r="AB550" s="173"/>
      <c r="AC550" s="173"/>
      <c r="AD550" s="173"/>
    </row>
    <row r="551" spans="1:35" ht="24" customHeight="1" x14ac:dyDescent="0.2">
      <c r="A551" s="77" t="s">
        <v>354</v>
      </c>
      <c r="B551" s="271" t="s">
        <v>545</v>
      </c>
      <c r="C551" s="271"/>
      <c r="D551" s="271"/>
      <c r="E551" s="271"/>
      <c r="F551" s="271"/>
      <c r="G551" s="271"/>
      <c r="H551" s="271"/>
      <c r="I551" s="271"/>
      <c r="J551" s="271"/>
      <c r="K551" s="271"/>
      <c r="L551" s="271"/>
      <c r="M551" s="271"/>
      <c r="N551" s="271"/>
      <c r="O551" s="271"/>
      <c r="P551" s="271"/>
      <c r="Q551" s="271"/>
      <c r="R551" s="271"/>
      <c r="S551" s="271"/>
      <c r="T551" s="271"/>
      <c r="U551" s="271"/>
      <c r="V551" s="271"/>
      <c r="W551" s="271"/>
      <c r="X551" s="271"/>
      <c r="Y551" s="271"/>
      <c r="Z551" s="271"/>
      <c r="AA551" s="271"/>
      <c r="AB551" s="271"/>
      <c r="AC551" s="271"/>
      <c r="AD551" s="271"/>
    </row>
    <row r="552" spans="1:35" ht="14.25" x14ac:dyDescent="0.2">
      <c r="C552" s="226" t="s">
        <v>22</v>
      </c>
      <c r="D552" s="226"/>
      <c r="E552" s="226"/>
      <c r="F552" s="226"/>
      <c r="G552" s="226"/>
      <c r="H552" s="226"/>
      <c r="I552" s="226"/>
      <c r="J552" s="226"/>
      <c r="K552" s="226"/>
      <c r="L552" s="226"/>
      <c r="M552" s="226"/>
      <c r="N552" s="226"/>
      <c r="O552" s="226"/>
      <c r="P552" s="226"/>
      <c r="Q552" s="226"/>
      <c r="R552" s="226"/>
      <c r="S552" s="226"/>
      <c r="T552" s="226"/>
      <c r="U552" s="226"/>
      <c r="V552" s="226"/>
      <c r="W552" s="226"/>
      <c r="X552" s="226"/>
      <c r="Y552" s="226"/>
      <c r="Z552" s="226"/>
      <c r="AA552" s="226"/>
      <c r="AB552" s="226"/>
      <c r="AC552" s="226"/>
      <c r="AD552" s="226"/>
      <c r="AG552" s="140" t="s">
        <v>552</v>
      </c>
    </row>
    <row r="553" spans="1:35" ht="15" thickBot="1" x14ac:dyDescent="0.25"/>
    <row r="554" spans="1:35" ht="15" thickBot="1" x14ac:dyDescent="0.25">
      <c r="C554" s="123"/>
      <c r="D554" s="78" t="s">
        <v>23</v>
      </c>
      <c r="I554" s="123"/>
      <c r="J554" s="78" t="s">
        <v>435</v>
      </c>
      <c r="T554" s="123"/>
      <c r="U554" s="78" t="s">
        <v>436</v>
      </c>
    </row>
    <row r="555" spans="1:35" ht="15" customHeight="1" x14ac:dyDescent="0.2"/>
    <row r="556" spans="1:35" ht="15" customHeight="1" x14ac:dyDescent="0.2">
      <c r="B556" s="287" t="str">
        <f>IF(COUNTIF(C554:T554,"X")&gt;1,"Error: Seleccionar sólo un código.","")</f>
        <v/>
      </c>
      <c r="C556" s="287"/>
      <c r="D556" s="287"/>
      <c r="E556" s="287"/>
      <c r="F556" s="287"/>
      <c r="G556" s="287"/>
      <c r="H556" s="287"/>
      <c r="I556" s="287"/>
      <c r="J556" s="287"/>
      <c r="K556" s="287"/>
      <c r="L556" s="287"/>
      <c r="M556" s="287"/>
      <c r="N556" s="287"/>
      <c r="O556" s="287"/>
      <c r="P556" s="287"/>
      <c r="Q556" s="287"/>
      <c r="R556" s="287"/>
      <c r="S556" s="287"/>
      <c r="T556" s="287"/>
      <c r="U556" s="287"/>
      <c r="V556" s="287"/>
      <c r="W556" s="287"/>
      <c r="X556" s="287"/>
      <c r="Y556" s="287"/>
      <c r="Z556" s="287"/>
      <c r="AA556" s="287"/>
      <c r="AB556" s="287"/>
      <c r="AC556" s="287"/>
      <c r="AD556" s="287"/>
    </row>
    <row r="557" spans="1:35" ht="15" customHeight="1" x14ac:dyDescent="0.2"/>
    <row r="558" spans="1:35" ht="15" customHeight="1" x14ac:dyDescent="0.2">
      <c r="A558" s="77" t="s">
        <v>355</v>
      </c>
      <c r="B558" s="271" t="s">
        <v>548</v>
      </c>
      <c r="C558" s="271"/>
      <c r="D558" s="271"/>
      <c r="E558" s="271"/>
      <c r="F558" s="271"/>
      <c r="G558" s="271"/>
      <c r="H558" s="271"/>
      <c r="I558" s="271"/>
      <c r="J558" s="271"/>
      <c r="K558" s="271"/>
      <c r="L558" s="271"/>
      <c r="M558" s="271"/>
      <c r="N558" s="271"/>
      <c r="O558" s="271"/>
      <c r="P558" s="271"/>
      <c r="Q558" s="271"/>
      <c r="R558" s="271"/>
      <c r="S558" s="271"/>
      <c r="T558" s="271"/>
      <c r="U558" s="271"/>
      <c r="V558" s="271"/>
      <c r="W558" s="271"/>
      <c r="X558" s="271"/>
      <c r="Y558" s="271"/>
      <c r="Z558" s="271"/>
      <c r="AA558" s="271"/>
      <c r="AB558" s="271"/>
      <c r="AC558" s="271"/>
      <c r="AD558" s="271"/>
    </row>
    <row r="559" spans="1:35" ht="24" customHeight="1" x14ac:dyDescent="0.2">
      <c r="C559" s="226" t="s">
        <v>473</v>
      </c>
      <c r="D559" s="226"/>
      <c r="E559" s="226"/>
      <c r="F559" s="226"/>
      <c r="G559" s="226"/>
      <c r="H559" s="226"/>
      <c r="I559" s="226"/>
      <c r="J559" s="226"/>
      <c r="K559" s="226"/>
      <c r="L559" s="226"/>
      <c r="M559" s="226"/>
      <c r="N559" s="226"/>
      <c r="O559" s="226"/>
      <c r="P559" s="226"/>
      <c r="Q559" s="226"/>
      <c r="R559" s="226"/>
      <c r="S559" s="226"/>
      <c r="T559" s="226"/>
      <c r="U559" s="226"/>
      <c r="V559" s="226"/>
      <c r="W559" s="226"/>
      <c r="X559" s="226"/>
      <c r="Y559" s="226"/>
      <c r="Z559" s="226"/>
      <c r="AA559" s="226"/>
      <c r="AB559" s="226"/>
      <c r="AC559" s="226"/>
      <c r="AD559" s="226"/>
    </row>
    <row r="560" spans="1:35" ht="15" customHeight="1" thickBot="1" x14ac:dyDescent="0.25">
      <c r="AG560" s="140" t="s">
        <v>606</v>
      </c>
      <c r="AH560" s="141" t="s">
        <v>634</v>
      </c>
      <c r="AI560" s="140" t="s">
        <v>559</v>
      </c>
    </row>
    <row r="561" spans="1:37" ht="15" customHeight="1" thickBot="1" x14ac:dyDescent="0.25">
      <c r="C561" s="278"/>
      <c r="D561" s="279"/>
      <c r="E561" s="279"/>
      <c r="F561" s="280"/>
      <c r="G561" s="98" t="s">
        <v>549</v>
      </c>
      <c r="AG561" s="140">
        <f>$C$250</f>
        <v>0</v>
      </c>
      <c r="AH561" s="141">
        <f>C561</f>
        <v>0</v>
      </c>
      <c r="AI561" s="157">
        <f>IF(C561="",0,IF(OR(AND(AG561=0,AH561&gt;0),AND(AG561&lt;AH561,AH561&lt;&gt;"NS")),1,0))</f>
        <v>0</v>
      </c>
    </row>
    <row r="562" spans="1:37" ht="15" customHeight="1" x14ac:dyDescent="0.2"/>
    <row r="563" spans="1:37" ht="15" customHeight="1" x14ac:dyDescent="0.2">
      <c r="B563" s="211" t="str">
        <f>IF(AI561=0,"","Error: La cantidad no puede ser mayor con respecto al total de la pregunta 15.")</f>
        <v/>
      </c>
      <c r="C563" s="211"/>
      <c r="D563" s="211"/>
      <c r="E563" s="211"/>
      <c r="F563" s="211"/>
      <c r="G563" s="211"/>
      <c r="H563" s="211"/>
      <c r="I563" s="211"/>
      <c r="J563" s="211"/>
      <c r="K563" s="211"/>
      <c r="L563" s="211"/>
      <c r="M563" s="211"/>
      <c r="N563" s="211"/>
      <c r="O563" s="211"/>
      <c r="P563" s="211"/>
      <c r="Q563" s="211"/>
      <c r="R563" s="211"/>
      <c r="S563" s="211"/>
      <c r="T563" s="211"/>
      <c r="U563" s="211"/>
      <c r="V563" s="211"/>
      <c r="W563" s="211"/>
      <c r="X563" s="211"/>
      <c r="Y563" s="211"/>
      <c r="Z563" s="211"/>
      <c r="AA563" s="211"/>
      <c r="AB563" s="211"/>
      <c r="AC563" s="211"/>
      <c r="AD563" s="211"/>
    </row>
    <row r="564" spans="1:37" ht="15" customHeight="1" thickBot="1" x14ac:dyDescent="0.25"/>
    <row r="565" spans="1:37" ht="15" customHeight="1" thickBot="1" x14ac:dyDescent="0.25">
      <c r="B565" s="281" t="s">
        <v>289</v>
      </c>
      <c r="C565" s="282"/>
      <c r="D565" s="282"/>
      <c r="E565" s="282"/>
      <c r="F565" s="282"/>
      <c r="G565" s="282"/>
      <c r="H565" s="282"/>
      <c r="I565" s="282"/>
      <c r="J565" s="282"/>
      <c r="K565" s="282"/>
      <c r="L565" s="282"/>
      <c r="M565" s="282"/>
      <c r="N565" s="282"/>
      <c r="O565" s="282"/>
      <c r="P565" s="282"/>
      <c r="Q565" s="282"/>
      <c r="R565" s="282"/>
      <c r="S565" s="282"/>
      <c r="T565" s="282"/>
      <c r="U565" s="282"/>
      <c r="V565" s="282"/>
      <c r="W565" s="282"/>
      <c r="X565" s="282"/>
      <c r="Y565" s="282"/>
      <c r="Z565" s="282"/>
      <c r="AA565" s="282"/>
      <c r="AB565" s="282"/>
      <c r="AC565" s="282"/>
      <c r="AD565" s="283"/>
    </row>
    <row r="566" spans="1:37" ht="15" customHeight="1" x14ac:dyDescent="0.2">
      <c r="B566" s="284" t="s">
        <v>313</v>
      </c>
      <c r="C566" s="285"/>
      <c r="D566" s="285"/>
      <c r="E566" s="285"/>
      <c r="F566" s="285"/>
      <c r="G566" s="285"/>
      <c r="H566" s="285"/>
      <c r="I566" s="285"/>
      <c r="J566" s="285"/>
      <c r="K566" s="285"/>
      <c r="L566" s="285"/>
      <c r="M566" s="285"/>
      <c r="N566" s="285"/>
      <c r="O566" s="285"/>
      <c r="P566" s="285"/>
      <c r="Q566" s="285"/>
      <c r="R566" s="285"/>
      <c r="S566" s="285"/>
      <c r="T566" s="285"/>
      <c r="U566" s="285"/>
      <c r="V566" s="285"/>
      <c r="W566" s="285"/>
      <c r="X566" s="285"/>
      <c r="Y566" s="285"/>
      <c r="Z566" s="285"/>
      <c r="AA566" s="285"/>
      <c r="AB566" s="285"/>
      <c r="AC566" s="285"/>
      <c r="AD566" s="286"/>
    </row>
    <row r="567" spans="1:37" ht="24" customHeight="1" x14ac:dyDescent="0.2">
      <c r="B567" s="89"/>
      <c r="C567" s="288" t="s">
        <v>290</v>
      </c>
      <c r="D567" s="289"/>
      <c r="E567" s="289"/>
      <c r="F567" s="289"/>
      <c r="G567" s="289"/>
      <c r="H567" s="289"/>
      <c r="I567" s="289"/>
      <c r="J567" s="289"/>
      <c r="K567" s="289"/>
      <c r="L567" s="289"/>
      <c r="M567" s="289"/>
      <c r="N567" s="289"/>
      <c r="O567" s="289"/>
      <c r="P567" s="289"/>
      <c r="Q567" s="289"/>
      <c r="R567" s="289"/>
      <c r="S567" s="289"/>
      <c r="T567" s="289"/>
      <c r="U567" s="289"/>
      <c r="V567" s="289"/>
      <c r="W567" s="289"/>
      <c r="X567" s="289"/>
      <c r="Y567" s="289"/>
      <c r="Z567" s="289"/>
      <c r="AA567" s="289"/>
      <c r="AB567" s="289"/>
      <c r="AC567" s="289"/>
      <c r="AD567" s="290"/>
    </row>
    <row r="568" spans="1:37" ht="36" customHeight="1" x14ac:dyDescent="0.2">
      <c r="B568" s="89"/>
      <c r="C568" s="288" t="s">
        <v>474</v>
      </c>
      <c r="D568" s="289"/>
      <c r="E568" s="289"/>
      <c r="F568" s="289"/>
      <c r="G568" s="289"/>
      <c r="H568" s="289"/>
      <c r="I568" s="289"/>
      <c r="J568" s="289"/>
      <c r="K568" s="289"/>
      <c r="L568" s="289"/>
      <c r="M568" s="289"/>
      <c r="N568" s="289"/>
      <c r="O568" s="289"/>
      <c r="P568" s="289"/>
      <c r="Q568" s="289"/>
      <c r="R568" s="289"/>
      <c r="S568" s="289"/>
      <c r="T568" s="289"/>
      <c r="U568" s="289"/>
      <c r="V568" s="289"/>
      <c r="W568" s="289"/>
      <c r="X568" s="289"/>
      <c r="Y568" s="289"/>
      <c r="Z568" s="289"/>
      <c r="AA568" s="289"/>
      <c r="AB568" s="289"/>
      <c r="AC568" s="289"/>
      <c r="AD568" s="290"/>
    </row>
    <row r="569" spans="1:37" ht="36" customHeight="1" x14ac:dyDescent="0.2">
      <c r="B569" s="89"/>
      <c r="C569" s="288" t="s">
        <v>291</v>
      </c>
      <c r="D569" s="289"/>
      <c r="E569" s="289"/>
      <c r="F569" s="289"/>
      <c r="G569" s="289"/>
      <c r="H569" s="289"/>
      <c r="I569" s="289"/>
      <c r="J569" s="289"/>
      <c r="K569" s="289"/>
      <c r="L569" s="289"/>
      <c r="M569" s="289"/>
      <c r="N569" s="289"/>
      <c r="O569" s="289"/>
      <c r="P569" s="289"/>
      <c r="Q569" s="289"/>
      <c r="R569" s="289"/>
      <c r="S569" s="289"/>
      <c r="T569" s="289"/>
      <c r="U569" s="289"/>
      <c r="V569" s="289"/>
      <c r="W569" s="289"/>
      <c r="X569" s="289"/>
      <c r="Y569" s="289"/>
      <c r="Z569" s="289"/>
      <c r="AA569" s="289"/>
      <c r="AB569" s="289"/>
      <c r="AC569" s="289"/>
      <c r="AD569" s="290"/>
    </row>
    <row r="570" spans="1:37" ht="72" customHeight="1" x14ac:dyDescent="0.2">
      <c r="B570" s="90"/>
      <c r="C570" s="291" t="s">
        <v>475</v>
      </c>
      <c r="D570" s="292"/>
      <c r="E570" s="292"/>
      <c r="F570" s="292"/>
      <c r="G570" s="292"/>
      <c r="H570" s="292"/>
      <c r="I570" s="292"/>
      <c r="J570" s="292"/>
      <c r="K570" s="292"/>
      <c r="L570" s="292"/>
      <c r="M570" s="292"/>
      <c r="N570" s="292"/>
      <c r="O570" s="292"/>
      <c r="P570" s="292"/>
      <c r="Q570" s="292"/>
      <c r="R570" s="292"/>
      <c r="S570" s="292"/>
      <c r="T570" s="292"/>
      <c r="U570" s="292"/>
      <c r="V570" s="292"/>
      <c r="W570" s="292"/>
      <c r="X570" s="292"/>
      <c r="Y570" s="292"/>
      <c r="Z570" s="292"/>
      <c r="AA570" s="292"/>
      <c r="AB570" s="292"/>
      <c r="AC570" s="292"/>
      <c r="AD570" s="293"/>
    </row>
    <row r="571" spans="1:37" ht="14.25" x14ac:dyDescent="0.2"/>
    <row r="572" spans="1:37" ht="24" customHeight="1" x14ac:dyDescent="0.2">
      <c r="A572" s="77" t="s">
        <v>356</v>
      </c>
      <c r="B572" s="271" t="s">
        <v>476</v>
      </c>
      <c r="C572" s="271"/>
      <c r="D572" s="271"/>
      <c r="E572" s="271"/>
      <c r="F572" s="271"/>
      <c r="G572" s="271"/>
      <c r="H572" s="271"/>
      <c r="I572" s="271"/>
      <c r="J572" s="271"/>
      <c r="K572" s="271"/>
      <c r="L572" s="271"/>
      <c r="M572" s="271"/>
      <c r="N572" s="271"/>
      <c r="O572" s="271"/>
      <c r="P572" s="271"/>
      <c r="Q572" s="271"/>
      <c r="R572" s="271"/>
      <c r="S572" s="271"/>
      <c r="T572" s="271"/>
      <c r="U572" s="271"/>
      <c r="V572" s="271"/>
      <c r="W572" s="271"/>
      <c r="X572" s="271"/>
      <c r="Y572" s="271"/>
      <c r="Z572" s="271"/>
      <c r="AA572" s="271"/>
      <c r="AB572" s="271"/>
      <c r="AC572" s="271"/>
      <c r="AD572" s="271"/>
    </row>
    <row r="573" spans="1:37" ht="15" customHeight="1" x14ac:dyDescent="0.2">
      <c r="C573" s="226" t="s">
        <v>121</v>
      </c>
      <c r="D573" s="226"/>
      <c r="E573" s="226"/>
      <c r="F573" s="226"/>
      <c r="G573" s="226"/>
      <c r="H573" s="226"/>
      <c r="I573" s="226"/>
      <c r="J573" s="226"/>
      <c r="K573" s="226"/>
      <c r="L573" s="226"/>
      <c r="M573" s="226"/>
      <c r="N573" s="226"/>
      <c r="O573" s="226"/>
      <c r="P573" s="226"/>
      <c r="Q573" s="226"/>
      <c r="R573" s="226"/>
      <c r="S573" s="226"/>
      <c r="T573" s="226"/>
      <c r="U573" s="226"/>
      <c r="V573" s="226"/>
      <c r="W573" s="226"/>
      <c r="X573" s="226"/>
      <c r="Y573" s="226"/>
      <c r="Z573" s="226"/>
      <c r="AA573" s="226"/>
      <c r="AB573" s="226"/>
      <c r="AC573" s="226"/>
      <c r="AD573" s="226"/>
    </row>
    <row r="574" spans="1:37" ht="15" customHeight="1" x14ac:dyDescent="0.2">
      <c r="C574" s="226" t="s">
        <v>477</v>
      </c>
      <c r="D574" s="226"/>
      <c r="E574" s="226"/>
      <c r="F574" s="226"/>
      <c r="G574" s="226"/>
      <c r="H574" s="226"/>
      <c r="I574" s="226"/>
      <c r="J574" s="226"/>
      <c r="K574" s="226"/>
      <c r="L574" s="226"/>
      <c r="M574" s="226"/>
      <c r="N574" s="226"/>
      <c r="O574" s="226"/>
      <c r="P574" s="226"/>
      <c r="Q574" s="226"/>
      <c r="R574" s="226"/>
      <c r="S574" s="226"/>
      <c r="T574" s="226"/>
      <c r="U574" s="226"/>
      <c r="V574" s="226"/>
      <c r="W574" s="226"/>
      <c r="X574" s="226"/>
      <c r="Y574" s="226"/>
      <c r="Z574" s="226"/>
      <c r="AA574" s="226"/>
      <c r="AB574" s="226"/>
      <c r="AC574" s="226"/>
      <c r="AD574" s="226"/>
      <c r="AG574" s="140" t="s">
        <v>552</v>
      </c>
    </row>
    <row r="575" spans="1:37" ht="15" customHeight="1" thickBot="1" x14ac:dyDescent="0.25">
      <c r="C575" s="103"/>
      <c r="D575" s="103"/>
      <c r="E575" s="103"/>
      <c r="F575" s="103"/>
      <c r="G575" s="103"/>
      <c r="H575" s="103"/>
      <c r="I575" s="103"/>
      <c r="J575" s="103"/>
      <c r="K575" s="103"/>
      <c r="L575" s="103"/>
      <c r="M575" s="103"/>
      <c r="N575" s="103"/>
      <c r="O575" s="103"/>
      <c r="P575" s="103"/>
      <c r="Q575" s="103"/>
      <c r="R575" s="103"/>
      <c r="S575" s="103"/>
      <c r="T575" s="103"/>
      <c r="U575" s="103"/>
      <c r="V575" s="103"/>
      <c r="W575" s="103"/>
      <c r="X575" s="103"/>
      <c r="Y575" s="103"/>
      <c r="Z575" s="103"/>
      <c r="AA575" s="103"/>
      <c r="AB575" s="103"/>
      <c r="AC575" s="103"/>
      <c r="AD575" s="103"/>
      <c r="AH575" s="140">
        <f>+COUNTBLANK(C576:C589)</f>
        <v>14</v>
      </c>
      <c r="AI575" s="140">
        <v>99</v>
      </c>
      <c r="AJ575" s="140">
        <v>13</v>
      </c>
      <c r="AK575" s="150"/>
    </row>
    <row r="576" spans="1:37" ht="15" customHeight="1" thickBot="1" x14ac:dyDescent="0.25">
      <c r="C576" s="123"/>
      <c r="D576" s="100" t="s">
        <v>293</v>
      </c>
      <c r="E576" s="88"/>
      <c r="F576" s="88"/>
      <c r="G576" s="88"/>
      <c r="H576" s="88"/>
      <c r="I576" s="88"/>
      <c r="J576" s="88"/>
      <c r="K576" s="88"/>
      <c r="L576" s="88"/>
      <c r="M576" s="88"/>
      <c r="N576" s="88"/>
      <c r="O576" s="88"/>
      <c r="P576" s="88"/>
      <c r="Q576" s="88"/>
      <c r="R576" s="88"/>
      <c r="S576" s="88"/>
      <c r="T576" s="88"/>
      <c r="U576" s="88"/>
      <c r="V576" s="88"/>
      <c r="W576" s="88"/>
      <c r="X576" s="88"/>
      <c r="Y576" s="88"/>
      <c r="Z576" s="88"/>
      <c r="AA576" s="88"/>
      <c r="AB576" s="88"/>
      <c r="AC576" s="88"/>
      <c r="AD576" s="88"/>
      <c r="AI576" s="145">
        <f>IF(AH575=14,0,IF(OR(AND(C589="X",COUNTBLANK(C576:C588)=13,I587=""),AND(C589="",COUNTBLANK(C576:C588)&lt;13)),0,1))</f>
        <v>0</v>
      </c>
      <c r="AJ576" s="145">
        <f>IF(AH575=14,0,IF(OR(AND(C588="X",COUNTBLANK(C576:C587)=12,C589="",I587=""),AND(C588="",SUM(COUNTIF(C576:C587,"X"),COUNTIF(C589,"X"))&gt;0)),0,1))</f>
        <v>0</v>
      </c>
      <c r="AK576" s="150"/>
    </row>
    <row r="577" spans="2:33" ht="15" customHeight="1" thickBot="1" x14ac:dyDescent="0.25">
      <c r="C577" s="123"/>
      <c r="D577" s="100" t="s">
        <v>294</v>
      </c>
      <c r="E577" s="88"/>
      <c r="F577" s="88"/>
      <c r="G577" s="88"/>
      <c r="H577" s="88"/>
      <c r="I577" s="88"/>
      <c r="J577" s="88"/>
      <c r="K577" s="88"/>
      <c r="L577" s="88"/>
      <c r="M577" s="88"/>
      <c r="N577" s="88"/>
      <c r="O577" s="88"/>
      <c r="P577" s="88"/>
      <c r="Q577" s="88"/>
      <c r="R577" s="88"/>
      <c r="S577" s="88"/>
      <c r="T577" s="88"/>
      <c r="U577" s="88"/>
      <c r="V577" s="88"/>
      <c r="W577" s="88"/>
      <c r="X577" s="88"/>
      <c r="Y577" s="88"/>
      <c r="Z577" s="88"/>
      <c r="AA577" s="88"/>
      <c r="AB577" s="88"/>
      <c r="AC577" s="88"/>
      <c r="AD577" s="88"/>
    </row>
    <row r="578" spans="2:33" ht="15" customHeight="1" thickBot="1" x14ac:dyDescent="0.25">
      <c r="C578" s="123"/>
      <c r="D578" s="100" t="s">
        <v>295</v>
      </c>
      <c r="E578" s="88"/>
      <c r="F578" s="88"/>
      <c r="G578" s="88"/>
      <c r="H578" s="88"/>
      <c r="I578" s="88"/>
      <c r="J578" s="88"/>
      <c r="K578" s="88"/>
      <c r="L578" s="88"/>
      <c r="M578" s="88"/>
      <c r="N578" s="88"/>
      <c r="O578" s="88"/>
      <c r="P578" s="88"/>
      <c r="Q578" s="88"/>
      <c r="R578" s="88"/>
      <c r="S578" s="88"/>
      <c r="T578" s="88"/>
      <c r="U578" s="88"/>
      <c r="V578" s="88"/>
      <c r="W578" s="88"/>
      <c r="X578" s="88"/>
      <c r="Y578" s="88"/>
      <c r="Z578" s="88"/>
      <c r="AA578" s="88"/>
      <c r="AB578" s="88"/>
      <c r="AC578" s="88"/>
      <c r="AD578" s="88"/>
    </row>
    <row r="579" spans="2:33" ht="15" customHeight="1" thickBot="1" x14ac:dyDescent="0.25">
      <c r="C579" s="123"/>
      <c r="D579" s="100" t="s">
        <v>296</v>
      </c>
      <c r="E579" s="88"/>
      <c r="F579" s="88"/>
      <c r="G579" s="88"/>
      <c r="H579" s="88"/>
      <c r="I579" s="88"/>
      <c r="J579" s="88"/>
      <c r="K579" s="88"/>
      <c r="L579" s="88"/>
      <c r="M579" s="88"/>
      <c r="N579" s="88"/>
      <c r="O579" s="88"/>
      <c r="P579" s="88"/>
      <c r="Q579" s="88"/>
      <c r="R579" s="88"/>
      <c r="S579" s="88"/>
      <c r="T579" s="88"/>
      <c r="U579" s="88"/>
      <c r="V579" s="88"/>
      <c r="W579" s="88"/>
      <c r="X579" s="88"/>
      <c r="Y579" s="88"/>
      <c r="Z579" s="88"/>
      <c r="AA579" s="88"/>
      <c r="AB579" s="88"/>
      <c r="AC579" s="88"/>
      <c r="AD579" s="88"/>
    </row>
    <row r="580" spans="2:33" ht="15" customHeight="1" thickBot="1" x14ac:dyDescent="0.25">
      <c r="C580" s="123"/>
      <c r="D580" s="100" t="s">
        <v>297</v>
      </c>
      <c r="E580" s="88"/>
      <c r="F580" s="88"/>
      <c r="G580" s="88"/>
      <c r="H580" s="88"/>
      <c r="I580" s="88"/>
      <c r="J580" s="88"/>
      <c r="K580" s="88"/>
      <c r="L580" s="88"/>
      <c r="M580" s="88"/>
      <c r="N580" s="88"/>
      <c r="O580" s="88"/>
      <c r="P580" s="88"/>
      <c r="Q580" s="88"/>
      <c r="R580" s="88"/>
      <c r="S580" s="88"/>
      <c r="T580" s="88"/>
      <c r="U580" s="88"/>
      <c r="V580" s="88"/>
      <c r="W580" s="88"/>
      <c r="X580" s="88"/>
      <c r="Y580" s="88"/>
      <c r="Z580" s="88"/>
      <c r="AA580" s="88"/>
      <c r="AB580" s="88"/>
      <c r="AC580" s="88"/>
      <c r="AD580" s="88"/>
    </row>
    <row r="581" spans="2:33" ht="15" customHeight="1" thickBot="1" x14ac:dyDescent="0.25">
      <c r="C581" s="123"/>
      <c r="D581" s="100" t="s">
        <v>298</v>
      </c>
      <c r="E581" s="88"/>
      <c r="F581" s="88"/>
      <c r="G581" s="88"/>
      <c r="H581" s="88"/>
      <c r="I581" s="88"/>
      <c r="J581" s="88"/>
      <c r="K581" s="88"/>
      <c r="L581" s="88"/>
      <c r="M581" s="88"/>
      <c r="N581" s="88"/>
      <c r="O581" s="88"/>
      <c r="P581" s="88"/>
      <c r="Q581" s="88"/>
      <c r="R581" s="88"/>
      <c r="S581" s="88"/>
      <c r="T581" s="88"/>
      <c r="U581" s="88"/>
      <c r="V581" s="88"/>
      <c r="W581" s="88"/>
      <c r="X581" s="88"/>
      <c r="Y581" s="88"/>
      <c r="Z581" s="88"/>
      <c r="AA581" s="88"/>
      <c r="AB581" s="88"/>
      <c r="AC581" s="88"/>
      <c r="AD581" s="88"/>
    </row>
    <row r="582" spans="2:33" ht="15" customHeight="1" thickBot="1" x14ac:dyDescent="0.25">
      <c r="C582" s="123"/>
      <c r="D582" s="100" t="s">
        <v>299</v>
      </c>
      <c r="E582" s="88"/>
      <c r="F582" s="88"/>
      <c r="G582" s="88"/>
      <c r="H582" s="88"/>
      <c r="I582" s="88"/>
      <c r="J582" s="88"/>
      <c r="K582" s="88"/>
      <c r="L582" s="88"/>
      <c r="M582" s="88"/>
      <c r="N582" s="88"/>
      <c r="O582" s="88"/>
      <c r="P582" s="88"/>
      <c r="Q582" s="88"/>
      <c r="R582" s="88"/>
      <c r="S582" s="88"/>
      <c r="T582" s="88"/>
      <c r="U582" s="88"/>
      <c r="V582" s="88"/>
      <c r="W582" s="88"/>
      <c r="X582" s="88"/>
      <c r="Y582" s="88"/>
      <c r="Z582" s="88"/>
      <c r="AA582" s="88"/>
      <c r="AB582" s="88"/>
      <c r="AC582" s="88"/>
      <c r="AD582" s="88"/>
    </row>
    <row r="583" spans="2:33" ht="15" customHeight="1" thickBot="1" x14ac:dyDescent="0.25">
      <c r="C583" s="123"/>
      <c r="D583" s="100" t="s">
        <v>300</v>
      </c>
      <c r="E583" s="88"/>
      <c r="F583" s="88"/>
      <c r="G583" s="88"/>
      <c r="H583" s="88"/>
      <c r="I583" s="88"/>
      <c r="J583" s="88"/>
      <c r="K583" s="88"/>
      <c r="L583" s="88"/>
      <c r="M583" s="88"/>
      <c r="N583" s="88"/>
      <c r="O583" s="88"/>
      <c r="P583" s="88"/>
      <c r="Q583" s="88"/>
      <c r="R583" s="88"/>
      <c r="S583" s="88"/>
      <c r="T583" s="88"/>
      <c r="U583" s="88"/>
      <c r="V583" s="88"/>
      <c r="W583" s="88"/>
      <c r="X583" s="88"/>
      <c r="Y583" s="88"/>
      <c r="Z583" s="88"/>
      <c r="AA583" s="88"/>
      <c r="AB583" s="88"/>
      <c r="AC583" s="88"/>
      <c r="AD583" s="88"/>
    </row>
    <row r="584" spans="2:33" ht="15" customHeight="1" thickBot="1" x14ac:dyDescent="0.25">
      <c r="C584" s="123"/>
      <c r="D584" s="100" t="s">
        <v>301</v>
      </c>
      <c r="E584" s="88"/>
      <c r="F584" s="88"/>
      <c r="G584" s="88"/>
      <c r="H584" s="88"/>
      <c r="I584" s="88"/>
      <c r="J584" s="88"/>
      <c r="K584" s="88"/>
      <c r="L584" s="88"/>
      <c r="M584" s="88"/>
      <c r="N584" s="88"/>
      <c r="O584" s="88"/>
      <c r="P584" s="88"/>
      <c r="Q584" s="88"/>
      <c r="R584" s="88"/>
      <c r="S584" s="88"/>
      <c r="T584" s="88"/>
      <c r="U584" s="88"/>
      <c r="V584" s="88"/>
      <c r="W584" s="88"/>
      <c r="X584" s="88"/>
      <c r="Y584" s="88"/>
      <c r="Z584" s="88"/>
      <c r="AA584" s="88"/>
      <c r="AB584" s="88"/>
      <c r="AC584" s="88"/>
      <c r="AD584" s="88"/>
    </row>
    <row r="585" spans="2:33" ht="15" customHeight="1" thickBot="1" x14ac:dyDescent="0.25">
      <c r="C585" s="123"/>
      <c r="D585" s="100" t="s">
        <v>302</v>
      </c>
      <c r="E585" s="88"/>
      <c r="F585" s="88"/>
      <c r="G585" s="88"/>
      <c r="H585" s="88"/>
      <c r="I585" s="88"/>
      <c r="J585" s="88"/>
      <c r="K585" s="88"/>
      <c r="L585" s="88"/>
      <c r="M585" s="88"/>
      <c r="N585" s="88"/>
      <c r="O585" s="88"/>
      <c r="P585" s="88"/>
      <c r="Q585" s="88"/>
      <c r="R585" s="88"/>
      <c r="S585" s="88"/>
      <c r="T585" s="88"/>
      <c r="U585" s="88"/>
      <c r="V585" s="88"/>
      <c r="W585" s="88"/>
      <c r="X585" s="88"/>
      <c r="Y585" s="88"/>
      <c r="Z585" s="88"/>
      <c r="AA585" s="88"/>
      <c r="AB585" s="88"/>
      <c r="AC585" s="88"/>
      <c r="AD585" s="88"/>
    </row>
    <row r="586" spans="2:33" ht="15" customHeight="1" thickBot="1" x14ac:dyDescent="0.25">
      <c r="C586" s="123"/>
      <c r="D586" s="100" t="s">
        <v>303</v>
      </c>
      <c r="E586" s="88"/>
      <c r="F586" s="88"/>
      <c r="G586" s="88"/>
      <c r="H586" s="88"/>
      <c r="I586" s="88"/>
      <c r="J586" s="88"/>
      <c r="K586" s="88"/>
      <c r="L586" s="88"/>
      <c r="M586" s="88"/>
      <c r="N586" s="88"/>
      <c r="O586" s="88"/>
      <c r="P586" s="88"/>
      <c r="Q586" s="88"/>
      <c r="R586" s="88"/>
      <c r="S586" s="88"/>
      <c r="T586" s="88"/>
      <c r="U586" s="88"/>
      <c r="V586" s="88"/>
      <c r="W586" s="88"/>
      <c r="X586" s="88"/>
      <c r="Y586" s="88"/>
      <c r="Z586" s="88"/>
      <c r="AA586" s="88"/>
      <c r="AB586" s="88"/>
      <c r="AC586" s="88"/>
      <c r="AD586" s="88"/>
      <c r="AG586" s="140" t="s">
        <v>553</v>
      </c>
    </row>
    <row r="587" spans="2:33" ht="15" customHeight="1" thickBot="1" x14ac:dyDescent="0.25">
      <c r="C587" s="123"/>
      <c r="D587" s="100" t="s">
        <v>305</v>
      </c>
      <c r="E587" s="88"/>
      <c r="F587" s="88"/>
      <c r="G587" s="88"/>
      <c r="H587" s="88"/>
      <c r="I587" s="193"/>
      <c r="J587" s="193"/>
      <c r="K587" s="193"/>
      <c r="L587" s="193"/>
      <c r="M587" s="193"/>
      <c r="N587" s="193"/>
      <c r="O587" s="193"/>
      <c r="P587" s="193"/>
      <c r="Q587" s="193"/>
      <c r="R587" s="193"/>
      <c r="S587" s="193"/>
      <c r="T587" s="193"/>
      <c r="U587" s="193"/>
      <c r="V587" s="193"/>
      <c r="W587" s="193"/>
      <c r="X587" s="193"/>
      <c r="Y587" s="193"/>
      <c r="Z587" s="193"/>
      <c r="AA587" s="193"/>
      <c r="AB587" s="193"/>
      <c r="AC587" s="193"/>
      <c r="AD587" s="193"/>
      <c r="AG587" s="145">
        <f>IF(OR(AND(C587="",I587=""),AND(C587="X",I587&lt;&gt;"")),0,1)</f>
        <v>0</v>
      </c>
    </row>
    <row r="588" spans="2:33" ht="24" customHeight="1" thickBot="1" x14ac:dyDescent="0.25">
      <c r="C588" s="123"/>
      <c r="D588" s="275" t="s">
        <v>304</v>
      </c>
      <c r="E588" s="276"/>
      <c r="F588" s="276"/>
      <c r="G588" s="276"/>
      <c r="H588" s="276"/>
      <c r="I588" s="276"/>
      <c r="J588" s="276"/>
      <c r="K588" s="276"/>
      <c r="L588" s="276"/>
      <c r="M588" s="276"/>
      <c r="N588" s="276"/>
      <c r="O588" s="276"/>
      <c r="P588" s="276"/>
      <c r="Q588" s="276"/>
      <c r="R588" s="276"/>
      <c r="S588" s="276"/>
      <c r="T588" s="276"/>
      <c r="U588" s="276"/>
      <c r="V588" s="276"/>
      <c r="W588" s="276"/>
      <c r="X588" s="276"/>
      <c r="Y588" s="276"/>
      <c r="Z588" s="276"/>
      <c r="AA588" s="276"/>
      <c r="AB588" s="276"/>
      <c r="AC588" s="276"/>
      <c r="AD588" s="276"/>
    </row>
    <row r="589" spans="2:33" ht="15" customHeight="1" thickBot="1" x14ac:dyDescent="0.25">
      <c r="C589" s="123"/>
      <c r="D589" s="104" t="s">
        <v>133</v>
      </c>
    </row>
    <row r="590" spans="2:33" ht="15" customHeight="1" x14ac:dyDescent="0.2">
      <c r="B590" s="242" t="str">
        <f>IF(AG587=0,"","Error: Debe especificar el otro.")</f>
        <v/>
      </c>
      <c r="C590" s="242"/>
      <c r="D590" s="242"/>
      <c r="E590" s="242"/>
      <c r="F590" s="242"/>
      <c r="G590" s="242"/>
      <c r="H590" s="242"/>
      <c r="I590" s="242"/>
      <c r="J590" s="242"/>
      <c r="K590" s="242"/>
      <c r="L590" s="242"/>
      <c r="M590" s="242"/>
      <c r="N590" s="242"/>
      <c r="O590" s="242"/>
      <c r="P590" s="242"/>
      <c r="Q590" s="242"/>
      <c r="R590" s="242"/>
      <c r="S590" s="242"/>
      <c r="T590" s="242"/>
      <c r="U590" s="242"/>
      <c r="V590" s="242"/>
      <c r="W590" s="242"/>
      <c r="X590" s="242"/>
      <c r="Y590" s="242"/>
      <c r="Z590" s="242"/>
      <c r="AA590" s="242"/>
      <c r="AB590" s="242"/>
      <c r="AC590" s="242"/>
      <c r="AD590" s="242"/>
    </row>
    <row r="591" spans="2:33" ht="15" customHeight="1" x14ac:dyDescent="0.2">
      <c r="B591" s="211" t="str">
        <f>IF(AI576=0,"","Error: En caso de seleccionar el código 99 no debe seleccionar otro código.")</f>
        <v/>
      </c>
      <c r="C591" s="211"/>
      <c r="D591" s="211"/>
      <c r="E591" s="211"/>
      <c r="F591" s="211"/>
      <c r="G591" s="211"/>
      <c r="H591" s="211"/>
      <c r="I591" s="211"/>
      <c r="J591" s="211"/>
      <c r="K591" s="211"/>
      <c r="L591" s="211"/>
      <c r="M591" s="211"/>
      <c r="N591" s="211"/>
      <c r="O591" s="211"/>
      <c r="P591" s="211"/>
      <c r="Q591" s="211"/>
      <c r="R591" s="211"/>
      <c r="S591" s="211"/>
      <c r="T591" s="211"/>
      <c r="U591" s="211"/>
      <c r="V591" s="211"/>
      <c r="W591" s="211"/>
      <c r="X591" s="211"/>
      <c r="Y591" s="211"/>
      <c r="Z591" s="211"/>
      <c r="AA591" s="211"/>
      <c r="AB591" s="211"/>
      <c r="AC591" s="211"/>
      <c r="AD591" s="211"/>
    </row>
    <row r="592" spans="2:33" ht="15" customHeight="1" x14ac:dyDescent="0.2">
      <c r="B592" s="211" t="str">
        <f>IF(AJ576=0,"","Error: En caso de seleccionar el código 13 no debe seleccionar otro código.")</f>
        <v/>
      </c>
      <c r="C592" s="211"/>
      <c r="D592" s="211"/>
      <c r="E592" s="211"/>
      <c r="F592" s="211"/>
      <c r="G592" s="211"/>
      <c r="H592" s="211"/>
      <c r="I592" s="211"/>
      <c r="J592" s="211"/>
      <c r="K592" s="211"/>
      <c r="L592" s="211"/>
      <c r="M592" s="211"/>
      <c r="N592" s="211"/>
      <c r="O592" s="211"/>
      <c r="P592" s="211"/>
      <c r="Q592" s="211"/>
      <c r="R592" s="211"/>
      <c r="S592" s="211"/>
      <c r="T592" s="211"/>
      <c r="U592" s="211"/>
      <c r="V592" s="211"/>
      <c r="W592" s="211"/>
      <c r="X592" s="211"/>
      <c r="Y592" s="211"/>
      <c r="Z592" s="211"/>
      <c r="AA592" s="211"/>
      <c r="AB592" s="211"/>
      <c r="AC592" s="211"/>
      <c r="AD592" s="211"/>
    </row>
    <row r="593" spans="1:33" ht="15" customHeight="1" x14ac:dyDescent="0.2">
      <c r="A593" s="77" t="s">
        <v>392</v>
      </c>
      <c r="B593" s="271" t="s">
        <v>478</v>
      </c>
      <c r="C593" s="271"/>
      <c r="D593" s="271"/>
      <c r="E593" s="271"/>
      <c r="F593" s="271"/>
      <c r="G593" s="271"/>
      <c r="H593" s="271"/>
      <c r="I593" s="271"/>
      <c r="J593" s="271"/>
      <c r="K593" s="271"/>
      <c r="L593" s="271"/>
      <c r="M593" s="271"/>
      <c r="N593" s="271"/>
      <c r="O593" s="271"/>
      <c r="P593" s="271"/>
      <c r="Q593" s="271"/>
      <c r="R593" s="271"/>
      <c r="S593" s="271"/>
      <c r="T593" s="271"/>
      <c r="U593" s="271"/>
      <c r="V593" s="271"/>
      <c r="W593" s="271"/>
      <c r="X593" s="271"/>
      <c r="Y593" s="271"/>
      <c r="Z593" s="271"/>
      <c r="AA593" s="271"/>
      <c r="AB593" s="271"/>
      <c r="AC593" s="271"/>
      <c r="AD593" s="271"/>
    </row>
    <row r="594" spans="1:33" ht="15" customHeight="1" x14ac:dyDescent="0.2">
      <c r="C594" s="226" t="s">
        <v>22</v>
      </c>
      <c r="D594" s="226"/>
      <c r="E594" s="226"/>
      <c r="F594" s="226"/>
      <c r="G594" s="226"/>
      <c r="H594" s="226"/>
      <c r="I594" s="226"/>
      <c r="J594" s="226"/>
      <c r="K594" s="226"/>
      <c r="L594" s="226"/>
      <c r="M594" s="226"/>
      <c r="N594" s="226"/>
      <c r="O594" s="226"/>
      <c r="P594" s="226"/>
      <c r="Q594" s="226"/>
      <c r="R594" s="226"/>
      <c r="S594" s="226"/>
      <c r="T594" s="226"/>
      <c r="U594" s="226"/>
      <c r="V594" s="226"/>
      <c r="W594" s="226"/>
      <c r="X594" s="226"/>
      <c r="Y594" s="226"/>
      <c r="Z594" s="226"/>
      <c r="AA594" s="226"/>
      <c r="AB594" s="226"/>
      <c r="AC594" s="226"/>
      <c r="AD594" s="226"/>
    </row>
    <row r="595" spans="1:33" ht="15" customHeight="1" thickBot="1" x14ac:dyDescent="0.25"/>
    <row r="596" spans="1:33" ht="15" customHeight="1" thickBot="1" x14ac:dyDescent="0.25">
      <c r="C596" s="123"/>
      <c r="D596" s="78" t="s">
        <v>23</v>
      </c>
      <c r="I596" s="123"/>
      <c r="J596" s="78" t="s">
        <v>24</v>
      </c>
      <c r="T596" s="123"/>
      <c r="U596" s="78" t="s">
        <v>25</v>
      </c>
      <c r="AG596" s="140" t="s">
        <v>552</v>
      </c>
    </row>
    <row r="597" spans="1:33" ht="15" customHeight="1" x14ac:dyDescent="0.2"/>
    <row r="598" spans="1:33" ht="24" customHeight="1" x14ac:dyDescent="0.2">
      <c r="A598" s="70"/>
      <c r="C598" s="231" t="s">
        <v>360</v>
      </c>
      <c r="D598" s="231"/>
      <c r="E598" s="231"/>
      <c r="F598" s="231"/>
      <c r="G598" s="231"/>
      <c r="H598" s="231"/>
      <c r="I598" s="231"/>
      <c r="J598" s="231"/>
      <c r="K598" s="231"/>
      <c r="L598" s="231"/>
      <c r="M598" s="231"/>
      <c r="N598" s="231"/>
      <c r="O598" s="231"/>
      <c r="P598" s="231"/>
      <c r="Q598" s="231"/>
      <c r="R598" s="231"/>
      <c r="S598" s="231"/>
      <c r="T598" s="231"/>
      <c r="U598" s="231"/>
      <c r="V598" s="231"/>
      <c r="W598" s="231"/>
      <c r="X598" s="231"/>
      <c r="Y598" s="231"/>
      <c r="Z598" s="231"/>
      <c r="AA598" s="231"/>
      <c r="AB598" s="231"/>
      <c r="AC598" s="231"/>
      <c r="AD598" s="231"/>
    </row>
    <row r="599" spans="1:33" ht="60" customHeight="1" x14ac:dyDescent="0.2">
      <c r="A599" s="70"/>
      <c r="C599" s="277"/>
      <c r="D599" s="277"/>
      <c r="E599" s="277"/>
      <c r="F599" s="277"/>
      <c r="G599" s="277"/>
      <c r="H599" s="277"/>
      <c r="I599" s="277"/>
      <c r="J599" s="277"/>
      <c r="K599" s="277"/>
      <c r="L599" s="277"/>
      <c r="M599" s="277"/>
      <c r="N599" s="277"/>
      <c r="O599" s="277"/>
      <c r="P599" s="277"/>
      <c r="Q599" s="277"/>
      <c r="R599" s="277"/>
      <c r="S599" s="277"/>
      <c r="T599" s="277"/>
      <c r="U599" s="277"/>
      <c r="V599" s="277"/>
      <c r="W599" s="277"/>
      <c r="X599" s="277"/>
      <c r="Y599" s="277"/>
      <c r="Z599" s="277"/>
      <c r="AA599" s="277"/>
      <c r="AB599" s="277"/>
      <c r="AC599" s="277"/>
      <c r="AD599" s="277"/>
    </row>
    <row r="600" spans="1:33" ht="15" customHeight="1" x14ac:dyDescent="0.2"/>
    <row r="601" spans="1:33" ht="15" customHeight="1" x14ac:dyDescent="0.2">
      <c r="B601" s="287" t="str">
        <f>IF(COUNTIF(C596:T596,"X")&gt;1,"Error: Seleccionar sólo un código.","")</f>
        <v/>
      </c>
      <c r="C601" s="287"/>
      <c r="D601" s="287"/>
      <c r="E601" s="287"/>
      <c r="F601" s="287"/>
      <c r="G601" s="287"/>
      <c r="H601" s="287"/>
      <c r="I601" s="287"/>
      <c r="J601" s="287"/>
      <c r="K601" s="287"/>
      <c r="L601" s="287"/>
      <c r="M601" s="287"/>
      <c r="N601" s="287"/>
      <c r="O601" s="287"/>
      <c r="P601" s="287"/>
      <c r="Q601" s="287"/>
      <c r="R601" s="287"/>
      <c r="S601" s="287"/>
      <c r="T601" s="287"/>
      <c r="U601" s="287"/>
      <c r="V601" s="287"/>
      <c r="W601" s="287"/>
      <c r="X601" s="287"/>
      <c r="Y601" s="287"/>
      <c r="Z601" s="287"/>
      <c r="AA601" s="287"/>
      <c r="AB601" s="287"/>
      <c r="AC601" s="287"/>
      <c r="AD601" s="287"/>
    </row>
    <row r="602" spans="1:33" ht="15" customHeight="1" x14ac:dyDescent="0.2"/>
  </sheetData>
  <sheetProtection algorithmName="SHA-512" hashValue="VcVK9eAs6SN+c4nN6wNEriv+yfOQGfHO5ZRbs5+Eoyi1sbxCa+NUhKrFm2ifHQBljZdSv6Q9eNMSYY2ofhq4Ew==" saltValue="OtNOl3ocokQyZnwPWnOVQA==" spinCount="100000" sheet="1" objects="1" scenarios="1"/>
  <mergeCells count="1588">
    <mergeCell ref="P517:AE517"/>
    <mergeCell ref="B527:AD527"/>
    <mergeCell ref="B223:AD223"/>
    <mergeCell ref="B224:AD224"/>
    <mergeCell ref="B601:AD601"/>
    <mergeCell ref="B311:AD311"/>
    <mergeCell ref="B312:AD312"/>
    <mergeCell ref="B437:AD437"/>
    <mergeCell ref="B436:AD436"/>
    <mergeCell ref="B424:AD424"/>
    <mergeCell ref="B447:AD447"/>
    <mergeCell ref="B448:AD448"/>
    <mergeCell ref="B461:AD461"/>
    <mergeCell ref="B462:AD462"/>
    <mergeCell ref="B463:AD463"/>
    <mergeCell ref="B526:AD526"/>
    <mergeCell ref="B535:AD535"/>
    <mergeCell ref="S442:V442"/>
    <mergeCell ref="W442:Z442"/>
    <mergeCell ref="S441:AD441"/>
    <mergeCell ref="AA442:AD442"/>
    <mergeCell ref="O441:R442"/>
    <mergeCell ref="J426:Y426"/>
    <mergeCell ref="K427:Y427"/>
    <mergeCell ref="K428:Y428"/>
    <mergeCell ref="K429:Y429"/>
    <mergeCell ref="K430:Y430"/>
    <mergeCell ref="K431:Y431"/>
    <mergeCell ref="K432:Y432"/>
    <mergeCell ref="K433:Y433"/>
    <mergeCell ref="B435:AD435"/>
    <mergeCell ref="B425:AD425"/>
    <mergeCell ref="B33:AD33"/>
    <mergeCell ref="B57:AD57"/>
    <mergeCell ref="B58:AD58"/>
    <mergeCell ref="B54:AD54"/>
    <mergeCell ref="B90:AD90"/>
    <mergeCell ref="B111:AD111"/>
    <mergeCell ref="B133:AD133"/>
    <mergeCell ref="B143:AD143"/>
    <mergeCell ref="B152:AD152"/>
    <mergeCell ref="B153:AD153"/>
    <mergeCell ref="B172:AD172"/>
    <mergeCell ref="B187:AD187"/>
    <mergeCell ref="B203:AD203"/>
    <mergeCell ref="B591:AD591"/>
    <mergeCell ref="V77:X77"/>
    <mergeCell ref="Y77:AA77"/>
    <mergeCell ref="AB77:AD77"/>
    <mergeCell ref="V78:X78"/>
    <mergeCell ref="B35:AD35"/>
    <mergeCell ref="C36:AD36"/>
    <mergeCell ref="C39:AD39"/>
    <mergeCell ref="C40:AD40"/>
    <mergeCell ref="V43:AD43"/>
    <mergeCell ref="V44:X44"/>
    <mergeCell ref="Y44:AA44"/>
    <mergeCell ref="AB44:AD44"/>
    <mergeCell ref="V45:X45"/>
    <mergeCell ref="Y45:AA45"/>
    <mergeCell ref="AB45:AD45"/>
    <mergeCell ref="Y84:AA84"/>
    <mergeCell ref="AB84:AD84"/>
    <mergeCell ref="V51:X51"/>
    <mergeCell ref="Y51:AA51"/>
    <mergeCell ref="AB51:AD51"/>
    <mergeCell ref="C69:AD69"/>
    <mergeCell ref="C55:AD55"/>
    <mergeCell ref="C56:AD56"/>
    <mergeCell ref="V48:X48"/>
    <mergeCell ref="Y48:AA48"/>
    <mergeCell ref="AB48:AD48"/>
    <mergeCell ref="V49:X49"/>
    <mergeCell ref="Y49:AA49"/>
    <mergeCell ref="AB49:AD49"/>
    <mergeCell ref="V50:X50"/>
    <mergeCell ref="Y50:AA50"/>
    <mergeCell ref="AB50:AD50"/>
    <mergeCell ref="C68:AD68"/>
    <mergeCell ref="Y73:AA73"/>
    <mergeCell ref="AB73:AD73"/>
    <mergeCell ref="F53:AD53"/>
    <mergeCell ref="J80:M80"/>
    <mergeCell ref="N80:Q80"/>
    <mergeCell ref="J71:M72"/>
    <mergeCell ref="N71:Q72"/>
    <mergeCell ref="R71:U72"/>
    <mergeCell ref="C61:AD61"/>
    <mergeCell ref="C62:AD62"/>
    <mergeCell ref="C65:AD65"/>
    <mergeCell ref="C66:AD66"/>
    <mergeCell ref="C63:AD63"/>
    <mergeCell ref="C67:AD67"/>
    <mergeCell ref="C64:AD64"/>
    <mergeCell ref="K434:Y434"/>
    <mergeCell ref="B438:AD438"/>
    <mergeCell ref="AB80:AD80"/>
    <mergeCell ref="V71:AD71"/>
    <mergeCell ref="V72:X72"/>
    <mergeCell ref="Y72:AA72"/>
    <mergeCell ref="AB72:AD72"/>
    <mergeCell ref="V75:X75"/>
    <mergeCell ref="Y75:AA75"/>
    <mergeCell ref="AB75:AD75"/>
    <mergeCell ref="V76:X76"/>
    <mergeCell ref="Y76:AA76"/>
    <mergeCell ref="AB76:AD76"/>
    <mergeCell ref="V86:X86"/>
    <mergeCell ref="Y86:AA86"/>
    <mergeCell ref="AB86:AD86"/>
    <mergeCell ref="V87:X87"/>
    <mergeCell ref="Y87:AA87"/>
    <mergeCell ref="AB87:AD87"/>
    <mergeCell ref="V81:X81"/>
    <mergeCell ref="V82:X82"/>
    <mergeCell ref="Y82:AA82"/>
    <mergeCell ref="AB82:AD82"/>
    <mergeCell ref="V85:X85"/>
    <mergeCell ref="Y85:AA85"/>
    <mergeCell ref="AB85:AD85"/>
    <mergeCell ref="V83:X83"/>
    <mergeCell ref="Y83:AA83"/>
    <mergeCell ref="AB83:AD83"/>
    <mergeCell ref="V84:X84"/>
    <mergeCell ref="O446:R446"/>
    <mergeCell ref="S446:V446"/>
    <mergeCell ref="W446:Z446"/>
    <mergeCell ref="AA446:AD446"/>
    <mergeCell ref="B450:AD450"/>
    <mergeCell ref="D443:N443"/>
    <mergeCell ref="D444:N444"/>
    <mergeCell ref="D445:N445"/>
    <mergeCell ref="O443:R443"/>
    <mergeCell ref="O444:R444"/>
    <mergeCell ref="O445:R445"/>
    <mergeCell ref="S443:V443"/>
    <mergeCell ref="W443:Z443"/>
    <mergeCell ref="AA443:AD443"/>
    <mergeCell ref="S444:V444"/>
    <mergeCell ref="W444:Z444"/>
    <mergeCell ref="AA444:AD444"/>
    <mergeCell ref="S445:V445"/>
    <mergeCell ref="W445:Z445"/>
    <mergeCell ref="AA445:AD445"/>
    <mergeCell ref="B449:AD449"/>
    <mergeCell ref="O440:AD440"/>
    <mergeCell ref="C440:N442"/>
    <mergeCell ref="AC398:AD398"/>
    <mergeCell ref="AC399:AD399"/>
    <mergeCell ref="AC400:AD400"/>
    <mergeCell ref="AC419:AD419"/>
    <mergeCell ref="AC420:AD420"/>
    <mergeCell ref="AC421:AD421"/>
    <mergeCell ref="AC422:AD422"/>
    <mergeCell ref="AC423:AD423"/>
    <mergeCell ref="AC410:AD410"/>
    <mergeCell ref="AC411:AD411"/>
    <mergeCell ref="AC412:AD412"/>
    <mergeCell ref="AC413:AD413"/>
    <mergeCell ref="AC414:AD414"/>
    <mergeCell ref="AC415:AD415"/>
    <mergeCell ref="AC416:AD416"/>
    <mergeCell ref="AC417:AD417"/>
    <mergeCell ref="AC418:AD418"/>
    <mergeCell ref="R417:T417"/>
    <mergeCell ref="R418:T418"/>
    <mergeCell ref="R419:T419"/>
    <mergeCell ref="R420:T420"/>
    <mergeCell ref="R421:T421"/>
    <mergeCell ref="R422:T422"/>
    <mergeCell ref="R423:T423"/>
    <mergeCell ref="R411:T411"/>
    <mergeCell ref="R412:T412"/>
    <mergeCell ref="R413:T413"/>
    <mergeCell ref="R414:T414"/>
    <mergeCell ref="R415:T415"/>
    <mergeCell ref="AC402:AD402"/>
    <mergeCell ref="AC403:AD403"/>
    <mergeCell ref="AC381:AD381"/>
    <mergeCell ref="AC382:AD382"/>
    <mergeCell ref="AC383:AD383"/>
    <mergeCell ref="AC384:AD384"/>
    <mergeCell ref="AC385:AD385"/>
    <mergeCell ref="AC386:AD386"/>
    <mergeCell ref="AC387:AD387"/>
    <mergeCell ref="AC388:AD388"/>
    <mergeCell ref="AC389:AD389"/>
    <mergeCell ref="AC390:AD390"/>
    <mergeCell ref="AC391:AD391"/>
    <mergeCell ref="AC392:AD392"/>
    <mergeCell ref="AC393:AD393"/>
    <mergeCell ref="AC394:AD394"/>
    <mergeCell ref="AC395:AD395"/>
    <mergeCell ref="AC396:AD396"/>
    <mergeCell ref="AC397:AD397"/>
    <mergeCell ref="AC404:AD404"/>
    <mergeCell ref="AC405:AD405"/>
    <mergeCell ref="AC406:AD406"/>
    <mergeCell ref="AC407:AD407"/>
    <mergeCell ref="AC408:AD408"/>
    <mergeCell ref="AC409:AD409"/>
    <mergeCell ref="R399:T399"/>
    <mergeCell ref="R400:T400"/>
    <mergeCell ref="R401:T401"/>
    <mergeCell ref="R402:T402"/>
    <mergeCell ref="R403:T403"/>
    <mergeCell ref="R404:T404"/>
    <mergeCell ref="R405:T405"/>
    <mergeCell ref="R406:T406"/>
    <mergeCell ref="R407:T407"/>
    <mergeCell ref="R408:T408"/>
    <mergeCell ref="R409:T409"/>
    <mergeCell ref="AC401:AD401"/>
    <mergeCell ref="P422:Q422"/>
    <mergeCell ref="P423:Q423"/>
    <mergeCell ref="R381:T381"/>
    <mergeCell ref="R382:T382"/>
    <mergeCell ref="R383:T383"/>
    <mergeCell ref="R384:T384"/>
    <mergeCell ref="R385:T385"/>
    <mergeCell ref="R386:T386"/>
    <mergeCell ref="R387:T387"/>
    <mergeCell ref="R388:T388"/>
    <mergeCell ref="R389:T389"/>
    <mergeCell ref="R390:T390"/>
    <mergeCell ref="R391:T391"/>
    <mergeCell ref="R392:T392"/>
    <mergeCell ref="R393:T393"/>
    <mergeCell ref="R394:T394"/>
    <mergeCell ref="R395:T395"/>
    <mergeCell ref="R396:T396"/>
    <mergeCell ref="R416:T416"/>
    <mergeCell ref="P398:Q398"/>
    <mergeCell ref="P399:Q399"/>
    <mergeCell ref="P400:Q400"/>
    <mergeCell ref="P401:Q401"/>
    <mergeCell ref="P402:Q402"/>
    <mergeCell ref="P381:Q381"/>
    <mergeCell ref="P382:Q382"/>
    <mergeCell ref="P383:Q383"/>
    <mergeCell ref="P384:Q384"/>
    <mergeCell ref="P385:Q385"/>
    <mergeCell ref="P386:Q386"/>
    <mergeCell ref="P387:Q387"/>
    <mergeCell ref="P388:Q388"/>
    <mergeCell ref="I417:O417"/>
    <mergeCell ref="I418:O418"/>
    <mergeCell ref="I419:O419"/>
    <mergeCell ref="I420:O420"/>
    <mergeCell ref="I421:O421"/>
    <mergeCell ref="I422:O422"/>
    <mergeCell ref="I423:O423"/>
    <mergeCell ref="R397:T397"/>
    <mergeCell ref="P412:Q412"/>
    <mergeCell ref="P413:Q413"/>
    <mergeCell ref="P414:Q414"/>
    <mergeCell ref="P415:Q415"/>
    <mergeCell ref="P416:Q416"/>
    <mergeCell ref="P417:Q417"/>
    <mergeCell ref="P418:Q418"/>
    <mergeCell ref="P419:Q419"/>
    <mergeCell ref="P420:Q420"/>
    <mergeCell ref="P403:Q403"/>
    <mergeCell ref="P404:Q404"/>
    <mergeCell ref="P405:Q405"/>
    <mergeCell ref="P406:Q406"/>
    <mergeCell ref="P407:Q407"/>
    <mergeCell ref="P408:Q408"/>
    <mergeCell ref="P409:Q409"/>
    <mergeCell ref="P410:Q410"/>
    <mergeCell ref="P411:Q411"/>
    <mergeCell ref="R398:T398"/>
    <mergeCell ref="I414:O414"/>
    <mergeCell ref="I415:O415"/>
    <mergeCell ref="I416:O416"/>
    <mergeCell ref="R410:T410"/>
    <mergeCell ref="P421:Q421"/>
    <mergeCell ref="P389:Q389"/>
    <mergeCell ref="P390:Q390"/>
    <mergeCell ref="P391:Q391"/>
    <mergeCell ref="P392:Q392"/>
    <mergeCell ref="P393:Q393"/>
    <mergeCell ref="P394:Q394"/>
    <mergeCell ref="P395:Q395"/>
    <mergeCell ref="P396:Q396"/>
    <mergeCell ref="P397:Q397"/>
    <mergeCell ref="I408:O408"/>
    <mergeCell ref="I409:O409"/>
    <mergeCell ref="I410:O410"/>
    <mergeCell ref="I411:O411"/>
    <mergeCell ref="I412:O412"/>
    <mergeCell ref="I413:O413"/>
    <mergeCell ref="I399:O399"/>
    <mergeCell ref="I400:O400"/>
    <mergeCell ref="I401:O401"/>
    <mergeCell ref="I402:O402"/>
    <mergeCell ref="I403:O403"/>
    <mergeCell ref="I404:O404"/>
    <mergeCell ref="I405:O405"/>
    <mergeCell ref="I406:O406"/>
    <mergeCell ref="I407:O407"/>
    <mergeCell ref="G399:H399"/>
    <mergeCell ref="G400:H400"/>
    <mergeCell ref="G401:H401"/>
    <mergeCell ref="G402:H402"/>
    <mergeCell ref="G403:H403"/>
    <mergeCell ref="I390:O390"/>
    <mergeCell ref="I391:O391"/>
    <mergeCell ref="I392:O392"/>
    <mergeCell ref="I393:O393"/>
    <mergeCell ref="I394:O394"/>
    <mergeCell ref="I395:O395"/>
    <mergeCell ref="I396:O396"/>
    <mergeCell ref="I397:O397"/>
    <mergeCell ref="I398:O398"/>
    <mergeCell ref="I381:O381"/>
    <mergeCell ref="I382:O382"/>
    <mergeCell ref="I383:O383"/>
    <mergeCell ref="I384:O384"/>
    <mergeCell ref="I385:O385"/>
    <mergeCell ref="I386:O386"/>
    <mergeCell ref="I387:O387"/>
    <mergeCell ref="I388:O388"/>
    <mergeCell ref="I389:O389"/>
    <mergeCell ref="D423:F423"/>
    <mergeCell ref="G415:H415"/>
    <mergeCell ref="G416:H416"/>
    <mergeCell ref="G417:H417"/>
    <mergeCell ref="G418:H418"/>
    <mergeCell ref="G419:H419"/>
    <mergeCell ref="G420:H420"/>
    <mergeCell ref="G421:H421"/>
    <mergeCell ref="G422:H422"/>
    <mergeCell ref="G423:H423"/>
    <mergeCell ref="G406:H406"/>
    <mergeCell ref="G407:H407"/>
    <mergeCell ref="G408:H408"/>
    <mergeCell ref="G409:H409"/>
    <mergeCell ref="G410:H410"/>
    <mergeCell ref="G411:H411"/>
    <mergeCell ref="G412:H412"/>
    <mergeCell ref="G413:H413"/>
    <mergeCell ref="G414:H414"/>
    <mergeCell ref="G404:H404"/>
    <mergeCell ref="G405:H405"/>
    <mergeCell ref="C381:C383"/>
    <mergeCell ref="C384:C394"/>
    <mergeCell ref="C395:C404"/>
    <mergeCell ref="C405:C410"/>
    <mergeCell ref="C411:C414"/>
    <mergeCell ref="C415:C422"/>
    <mergeCell ref="D381:F383"/>
    <mergeCell ref="G381:H381"/>
    <mergeCell ref="G382:H382"/>
    <mergeCell ref="G383:H383"/>
    <mergeCell ref="G384:H384"/>
    <mergeCell ref="G385:H385"/>
    <mergeCell ref="G386:H386"/>
    <mergeCell ref="G387:H387"/>
    <mergeCell ref="G388:H388"/>
    <mergeCell ref="G389:H389"/>
    <mergeCell ref="G390:H390"/>
    <mergeCell ref="G391:H391"/>
    <mergeCell ref="G392:H392"/>
    <mergeCell ref="G393:H393"/>
    <mergeCell ref="G394:H394"/>
    <mergeCell ref="G395:H395"/>
    <mergeCell ref="G396:H396"/>
    <mergeCell ref="D384:F394"/>
    <mergeCell ref="D395:F404"/>
    <mergeCell ref="D405:F410"/>
    <mergeCell ref="D411:F414"/>
    <mergeCell ref="D415:F422"/>
    <mergeCell ref="G397:H397"/>
    <mergeCell ref="G398:H398"/>
    <mergeCell ref="H359:I359"/>
    <mergeCell ref="H360:I360"/>
    <mergeCell ref="H361:I361"/>
    <mergeCell ref="H362:I362"/>
    <mergeCell ref="H345:I345"/>
    <mergeCell ref="H346:I346"/>
    <mergeCell ref="H347:I347"/>
    <mergeCell ref="H348:I348"/>
    <mergeCell ref="H349:I349"/>
    <mergeCell ref="H350:I350"/>
    <mergeCell ref="H351:I351"/>
    <mergeCell ref="H352:I352"/>
    <mergeCell ref="H353:I353"/>
    <mergeCell ref="C372:AD372"/>
    <mergeCell ref="C375:AD375"/>
    <mergeCell ref="C376:AD376"/>
    <mergeCell ref="C378:F380"/>
    <mergeCell ref="G378:H380"/>
    <mergeCell ref="I378:O380"/>
    <mergeCell ref="P378:Q380"/>
    <mergeCell ref="AC378:AD380"/>
    <mergeCell ref="H363:I363"/>
    <mergeCell ref="H364:I364"/>
    <mergeCell ref="B369:AD369"/>
    <mergeCell ref="U379:AB379"/>
    <mergeCell ref="R378:AB378"/>
    <mergeCell ref="R379:T380"/>
    <mergeCell ref="C373:AD373"/>
    <mergeCell ref="C374:AD374"/>
    <mergeCell ref="R353:T353"/>
    <mergeCell ref="U353:X353"/>
    <mergeCell ref="R354:T354"/>
    <mergeCell ref="H339:I339"/>
    <mergeCell ref="H340:I340"/>
    <mergeCell ref="H341:I341"/>
    <mergeCell ref="H342:I342"/>
    <mergeCell ref="H343:I343"/>
    <mergeCell ref="H344:I344"/>
    <mergeCell ref="Y363:AA363"/>
    <mergeCell ref="AB363:AD363"/>
    <mergeCell ref="Y364:AA364"/>
    <mergeCell ref="AB364:AD364"/>
    <mergeCell ref="H322:I322"/>
    <mergeCell ref="H323:I323"/>
    <mergeCell ref="H324:I324"/>
    <mergeCell ref="H325:I325"/>
    <mergeCell ref="H326:I326"/>
    <mergeCell ref="H327:I327"/>
    <mergeCell ref="H328:I328"/>
    <mergeCell ref="H329:I329"/>
    <mergeCell ref="H330:I330"/>
    <mergeCell ref="H331:I331"/>
    <mergeCell ref="H332:I332"/>
    <mergeCell ref="H333:I333"/>
    <mergeCell ref="H334:I334"/>
    <mergeCell ref="H335:I335"/>
    <mergeCell ref="H336:I336"/>
    <mergeCell ref="H337:I337"/>
    <mergeCell ref="H338:I338"/>
    <mergeCell ref="H354:I354"/>
    <mergeCell ref="H355:I355"/>
    <mergeCell ref="H356:I356"/>
    <mergeCell ref="H357:I357"/>
    <mergeCell ref="H358:I358"/>
    <mergeCell ref="Y360:AA360"/>
    <mergeCell ref="AB360:AD360"/>
    <mergeCell ref="Y361:AA361"/>
    <mergeCell ref="AB361:AD361"/>
    <mergeCell ref="Y362:AA362"/>
    <mergeCell ref="AB362:AD362"/>
    <mergeCell ref="Y357:AA357"/>
    <mergeCell ref="AB357:AD357"/>
    <mergeCell ref="Y358:AA358"/>
    <mergeCell ref="AB358:AD358"/>
    <mergeCell ref="Y359:AA359"/>
    <mergeCell ref="AB359:AD359"/>
    <mergeCell ref="R357:T357"/>
    <mergeCell ref="U357:X357"/>
    <mergeCell ref="R358:T358"/>
    <mergeCell ref="U358:X358"/>
    <mergeCell ref="R359:T359"/>
    <mergeCell ref="U359:X359"/>
    <mergeCell ref="R360:T360"/>
    <mergeCell ref="U360:X360"/>
    <mergeCell ref="R361:T361"/>
    <mergeCell ref="U361:X361"/>
    <mergeCell ref="R362:T362"/>
    <mergeCell ref="U362:X362"/>
    <mergeCell ref="Y342:AA342"/>
    <mergeCell ref="AB342:AD342"/>
    <mergeCell ref="Y343:AA343"/>
    <mergeCell ref="AB343:AD343"/>
    <mergeCell ref="Y344:AA344"/>
    <mergeCell ref="AB344:AD344"/>
    <mergeCell ref="Y339:AA339"/>
    <mergeCell ref="AB339:AD339"/>
    <mergeCell ref="Y340:AA340"/>
    <mergeCell ref="AB340:AD340"/>
    <mergeCell ref="Y341:AA341"/>
    <mergeCell ref="AB341:AD341"/>
    <mergeCell ref="R340:T340"/>
    <mergeCell ref="U340:X340"/>
    <mergeCell ref="R341:T341"/>
    <mergeCell ref="U341:X341"/>
    <mergeCell ref="R342:T342"/>
    <mergeCell ref="U342:X342"/>
    <mergeCell ref="R343:T343"/>
    <mergeCell ref="U343:X343"/>
    <mergeCell ref="R339:T339"/>
    <mergeCell ref="U339:X339"/>
    <mergeCell ref="Y337:AA337"/>
    <mergeCell ref="AB337:AD337"/>
    <mergeCell ref="Y338:AA338"/>
    <mergeCell ref="AB338:AD338"/>
    <mergeCell ref="Y333:AA333"/>
    <mergeCell ref="AB333:AD333"/>
    <mergeCell ref="Y334:AA334"/>
    <mergeCell ref="AB334:AD334"/>
    <mergeCell ref="Y335:AA335"/>
    <mergeCell ref="AB335:AD335"/>
    <mergeCell ref="R331:T331"/>
    <mergeCell ref="U331:X331"/>
    <mergeCell ref="R332:T332"/>
    <mergeCell ref="U332:X332"/>
    <mergeCell ref="R333:T333"/>
    <mergeCell ref="U333:X333"/>
    <mergeCell ref="R334:T334"/>
    <mergeCell ref="U334:X334"/>
    <mergeCell ref="R335:T335"/>
    <mergeCell ref="AB332:AD332"/>
    <mergeCell ref="AB329:AD329"/>
    <mergeCell ref="R327:T327"/>
    <mergeCell ref="U327:X327"/>
    <mergeCell ref="R328:T328"/>
    <mergeCell ref="U328:X328"/>
    <mergeCell ref="R329:T329"/>
    <mergeCell ref="U329:X329"/>
    <mergeCell ref="R330:T330"/>
    <mergeCell ref="U330:X330"/>
    <mergeCell ref="Y336:AA336"/>
    <mergeCell ref="AB336:AD336"/>
    <mergeCell ref="B313:AD313"/>
    <mergeCell ref="C316:AD316"/>
    <mergeCell ref="C317:AD317"/>
    <mergeCell ref="H319:I321"/>
    <mergeCell ref="J319:Q321"/>
    <mergeCell ref="Y321:AA321"/>
    <mergeCell ref="AB321:AD321"/>
    <mergeCell ref="C319:G321"/>
    <mergeCell ref="J339:Q339"/>
    <mergeCell ref="J340:Q340"/>
    <mergeCell ref="J341:Q341"/>
    <mergeCell ref="J342:Q342"/>
    <mergeCell ref="J343:Q343"/>
    <mergeCell ref="J344:Q344"/>
    <mergeCell ref="J345:Q345"/>
    <mergeCell ref="J346:Q346"/>
    <mergeCell ref="J347:Q347"/>
    <mergeCell ref="J322:Q322"/>
    <mergeCell ref="J323:Q323"/>
    <mergeCell ref="Y322:AA322"/>
    <mergeCell ref="AB322:AD322"/>
    <mergeCell ref="Y323:AA323"/>
    <mergeCell ref="AB323:AD323"/>
    <mergeCell ref="Y324:AA324"/>
    <mergeCell ref="AB324:AD324"/>
    <mergeCell ref="Y325:AA325"/>
    <mergeCell ref="AB325:AD325"/>
    <mergeCell ref="Y326:AA326"/>
    <mergeCell ref="AB326:AD326"/>
    <mergeCell ref="Y330:AA330"/>
    <mergeCell ref="AB330:AD330"/>
    <mergeCell ref="Y331:AA331"/>
    <mergeCell ref="R322:T322"/>
    <mergeCell ref="AB346:AD346"/>
    <mergeCell ref="Y347:AA347"/>
    <mergeCell ref="AB347:AD347"/>
    <mergeCell ref="Y327:AA327"/>
    <mergeCell ref="AB327:AD327"/>
    <mergeCell ref="Y328:AA328"/>
    <mergeCell ref="AB328:AD328"/>
    <mergeCell ref="D269:G279"/>
    <mergeCell ref="C269:C279"/>
    <mergeCell ref="H269:K279"/>
    <mergeCell ref="N279:Z279"/>
    <mergeCell ref="AA279:AD279"/>
    <mergeCell ref="N280:Z280"/>
    <mergeCell ref="AA280:AD280"/>
    <mergeCell ref="N281:Z281"/>
    <mergeCell ref="AA281:AD281"/>
    <mergeCell ref="N274:Z274"/>
    <mergeCell ref="AA274:AD274"/>
    <mergeCell ref="N275:Z275"/>
    <mergeCell ref="AA275:AD275"/>
    <mergeCell ref="N276:Z276"/>
    <mergeCell ref="AA276:AD276"/>
    <mergeCell ref="N277:Z277"/>
    <mergeCell ref="AA277:AD277"/>
    <mergeCell ref="N278:Z278"/>
    <mergeCell ref="AA278:AD278"/>
    <mergeCell ref="N269:Z269"/>
    <mergeCell ref="AA269:AD269"/>
    <mergeCell ref="N270:Z270"/>
    <mergeCell ref="AA270:AD270"/>
    <mergeCell ref="N271:Z271"/>
    <mergeCell ref="AA271:AD271"/>
    <mergeCell ref="N272:Z272"/>
    <mergeCell ref="AA272:AD272"/>
    <mergeCell ref="N273:Z273"/>
    <mergeCell ref="AA273:AD273"/>
    <mergeCell ref="L278:M278"/>
    <mergeCell ref="L279:M279"/>
    <mergeCell ref="L280:M280"/>
    <mergeCell ref="L281:M281"/>
    <mergeCell ref="L282:M282"/>
    <mergeCell ref="L283:M283"/>
    <mergeCell ref="L284:M284"/>
    <mergeCell ref="L285:M285"/>
    <mergeCell ref="L286:M286"/>
    <mergeCell ref="L269:M269"/>
    <mergeCell ref="L270:M270"/>
    <mergeCell ref="L271:M271"/>
    <mergeCell ref="L272:M272"/>
    <mergeCell ref="L273:M273"/>
    <mergeCell ref="L274:M274"/>
    <mergeCell ref="L275:M275"/>
    <mergeCell ref="L276:M276"/>
    <mergeCell ref="L277:M277"/>
    <mergeCell ref="B248:AD248"/>
    <mergeCell ref="C250:F250"/>
    <mergeCell ref="E252:H252"/>
    <mergeCell ref="E254:H254"/>
    <mergeCell ref="E256:H256"/>
    <mergeCell ref="B260:AD260"/>
    <mergeCell ref="C261:AD261"/>
    <mergeCell ref="C262:AD262"/>
    <mergeCell ref="C280:C289"/>
    <mergeCell ref="D280:G289"/>
    <mergeCell ref="H280:K289"/>
    <mergeCell ref="AA287:AD287"/>
    <mergeCell ref="AA288:AD288"/>
    <mergeCell ref="AA289:AD289"/>
    <mergeCell ref="L268:M268"/>
    <mergeCell ref="C266:C268"/>
    <mergeCell ref="D266:G268"/>
    <mergeCell ref="H266:K268"/>
    <mergeCell ref="N266:Z266"/>
    <mergeCell ref="N267:Z267"/>
    <mergeCell ref="N268:Z268"/>
    <mergeCell ref="AA266:AD266"/>
    <mergeCell ref="AA267:AD267"/>
    <mergeCell ref="AA268:AD268"/>
    <mergeCell ref="L266:M266"/>
    <mergeCell ref="L267:M267"/>
    <mergeCell ref="N265:Z265"/>
    <mergeCell ref="AA265:AD265"/>
    <mergeCell ref="C235:AD235"/>
    <mergeCell ref="C236:AD236"/>
    <mergeCell ref="C237:AD237"/>
    <mergeCell ref="C238:AD238"/>
    <mergeCell ref="C226:AD226"/>
    <mergeCell ref="C227:AD227"/>
    <mergeCell ref="C229:F229"/>
    <mergeCell ref="B233:AD233"/>
    <mergeCell ref="B246:AD246"/>
    <mergeCell ref="B257:AD257"/>
    <mergeCell ref="B258:AD258"/>
    <mergeCell ref="C242:AD242"/>
    <mergeCell ref="C265:G265"/>
    <mergeCell ref="H265:K265"/>
    <mergeCell ref="C264:K264"/>
    <mergeCell ref="L264:M265"/>
    <mergeCell ref="N264:AD264"/>
    <mergeCell ref="C157:AD157"/>
    <mergeCell ref="D163:AD163"/>
    <mergeCell ref="D164:AD164"/>
    <mergeCell ref="D166:AD166"/>
    <mergeCell ref="D168:AD168"/>
    <mergeCell ref="B175:AD175"/>
    <mergeCell ref="C176:AD176"/>
    <mergeCell ref="C177:AD177"/>
    <mergeCell ref="C239:AD239"/>
    <mergeCell ref="B241:AD241"/>
    <mergeCell ref="B174:AD174"/>
    <mergeCell ref="B173:AD173"/>
    <mergeCell ref="B188:AD188"/>
    <mergeCell ref="B189:AD189"/>
    <mergeCell ref="B204:AD204"/>
    <mergeCell ref="B202:AD202"/>
    <mergeCell ref="B222:AD222"/>
    <mergeCell ref="B231:AD231"/>
    <mergeCell ref="B225:AD225"/>
    <mergeCell ref="C192:AD192"/>
    <mergeCell ref="C193:AD193"/>
    <mergeCell ref="I200:AD200"/>
    <mergeCell ref="B205:AD205"/>
    <mergeCell ref="C206:AD206"/>
    <mergeCell ref="C207:AD207"/>
    <mergeCell ref="I169:AD169"/>
    <mergeCell ref="I184:AD184"/>
    <mergeCell ref="C191:AD191"/>
    <mergeCell ref="I219:AD219"/>
    <mergeCell ref="C136:AD136"/>
    <mergeCell ref="B145:AD145"/>
    <mergeCell ref="C147:F147"/>
    <mergeCell ref="E149:H149"/>
    <mergeCell ref="E151:H151"/>
    <mergeCell ref="B155:AD155"/>
    <mergeCell ref="C156:AD156"/>
    <mergeCell ref="B234:AD234"/>
    <mergeCell ref="Q105:AB105"/>
    <mergeCell ref="AC105:AD107"/>
    <mergeCell ref="Q107:R107"/>
    <mergeCell ref="S107:T107"/>
    <mergeCell ref="U107:V107"/>
    <mergeCell ref="W107:X107"/>
    <mergeCell ref="Y107:Z107"/>
    <mergeCell ref="AA107:AB107"/>
    <mergeCell ref="Q108:R108"/>
    <mergeCell ref="S108:T108"/>
    <mergeCell ref="U108:V108"/>
    <mergeCell ref="W108:X108"/>
    <mergeCell ref="Y108:Z108"/>
    <mergeCell ref="B113:AD113"/>
    <mergeCell ref="C114:AD114"/>
    <mergeCell ref="C115:AD115"/>
    <mergeCell ref="C116:AD116"/>
    <mergeCell ref="AA108:AB108"/>
    <mergeCell ref="AC108:AD108"/>
    <mergeCell ref="Q109:R109"/>
    <mergeCell ref="S109:T109"/>
    <mergeCell ref="U109:V109"/>
    <mergeCell ref="B190:AD190"/>
    <mergeCell ref="W109:X109"/>
    <mergeCell ref="L105:P107"/>
    <mergeCell ref="Q106:T106"/>
    <mergeCell ref="U106:AB106"/>
    <mergeCell ref="D108:K108"/>
    <mergeCell ref="D109:K109"/>
    <mergeCell ref="C94:AD94"/>
    <mergeCell ref="C95:AD95"/>
    <mergeCell ref="C96:AD96"/>
    <mergeCell ref="C97:AD97"/>
    <mergeCell ref="C98:AD98"/>
    <mergeCell ref="B100:AD100"/>
    <mergeCell ref="C101:AD101"/>
    <mergeCell ref="C102:AD102"/>
    <mergeCell ref="C103:AD103"/>
    <mergeCell ref="L108:P108"/>
    <mergeCell ref="L109:P109"/>
    <mergeCell ref="B135:AD135"/>
    <mergeCell ref="B134:AD134"/>
    <mergeCell ref="I130:AD130"/>
    <mergeCell ref="B1:AD1"/>
    <mergeCell ref="B3:AD3"/>
    <mergeCell ref="B5:AD5"/>
    <mergeCell ref="AA7:AD7"/>
    <mergeCell ref="B8:L8"/>
    <mergeCell ref="B17:AD17"/>
    <mergeCell ref="B21:AD21"/>
    <mergeCell ref="C22:AD22"/>
    <mergeCell ref="B28:AD28"/>
    <mergeCell ref="B10:AD10"/>
    <mergeCell ref="C11:AD11"/>
    <mergeCell ref="C12:AD12"/>
    <mergeCell ref="C13:AD13"/>
    <mergeCell ref="C14:AD14"/>
    <mergeCell ref="C15:AD15"/>
    <mergeCell ref="B18:AD18"/>
    <mergeCell ref="C19:AD19"/>
    <mergeCell ref="B26:AD26"/>
    <mergeCell ref="N284:Z284"/>
    <mergeCell ref="AA284:AD284"/>
    <mergeCell ref="N285:Z285"/>
    <mergeCell ref="AA285:AD285"/>
    <mergeCell ref="N286:Z286"/>
    <mergeCell ref="AA286:AD286"/>
    <mergeCell ref="N282:Z282"/>
    <mergeCell ref="AA282:AD282"/>
    <mergeCell ref="N283:Z283"/>
    <mergeCell ref="AA283:AD283"/>
    <mergeCell ref="L287:M287"/>
    <mergeCell ref="N287:Z287"/>
    <mergeCell ref="L288:M288"/>
    <mergeCell ref="B91:AD91"/>
    <mergeCell ref="B92:AD92"/>
    <mergeCell ref="C93:AD93"/>
    <mergeCell ref="C29:AD29"/>
    <mergeCell ref="B60:AD60"/>
    <mergeCell ref="C41:AD41"/>
    <mergeCell ref="D45:I45"/>
    <mergeCell ref="D50:I50"/>
    <mergeCell ref="D49:I49"/>
    <mergeCell ref="D48:I48"/>
    <mergeCell ref="D47:I47"/>
    <mergeCell ref="D46:I46"/>
    <mergeCell ref="C37:AD37"/>
    <mergeCell ref="C38:AD38"/>
    <mergeCell ref="C53:E53"/>
    <mergeCell ref="Y109:Z109"/>
    <mergeCell ref="AA109:AB109"/>
    <mergeCell ref="AC109:AD109"/>
    <mergeCell ref="C105:K107"/>
    <mergeCell ref="N288:Z288"/>
    <mergeCell ref="L289:M289"/>
    <mergeCell ref="N289:Z289"/>
    <mergeCell ref="L290:M290"/>
    <mergeCell ref="N290:Z290"/>
    <mergeCell ref="L293:M293"/>
    <mergeCell ref="N293:Z293"/>
    <mergeCell ref="AA293:AD293"/>
    <mergeCell ref="L294:M294"/>
    <mergeCell ref="N294:Z294"/>
    <mergeCell ref="AA294:AD294"/>
    <mergeCell ref="L295:M295"/>
    <mergeCell ref="N295:Z295"/>
    <mergeCell ref="AA295:AD295"/>
    <mergeCell ref="AA290:AD290"/>
    <mergeCell ref="AA291:AD291"/>
    <mergeCell ref="L292:M292"/>
    <mergeCell ref="N292:Z292"/>
    <mergeCell ref="AA292:AD292"/>
    <mergeCell ref="D459:J459"/>
    <mergeCell ref="K457:N457"/>
    <mergeCell ref="O457:R457"/>
    <mergeCell ref="S457:V457"/>
    <mergeCell ref="W457:Z457"/>
    <mergeCell ref="AA457:AD457"/>
    <mergeCell ref="K458:N458"/>
    <mergeCell ref="O458:R458"/>
    <mergeCell ref="S458:V458"/>
    <mergeCell ref="W458:Z458"/>
    <mergeCell ref="AA458:AD458"/>
    <mergeCell ref="K459:N459"/>
    <mergeCell ref="O459:R459"/>
    <mergeCell ref="S459:V459"/>
    <mergeCell ref="W459:Z459"/>
    <mergeCell ref="AA459:AD459"/>
    <mergeCell ref="C454:J456"/>
    <mergeCell ref="O455:AD455"/>
    <mergeCell ref="K455:N456"/>
    <mergeCell ref="K454:AD454"/>
    <mergeCell ref="Y348:AA348"/>
    <mergeCell ref="AB348:AD348"/>
    <mergeCell ref="Y349:AA349"/>
    <mergeCell ref="AB349:AD349"/>
    <mergeCell ref="U349:X349"/>
    <mergeCell ref="R350:T350"/>
    <mergeCell ref="U323:X323"/>
    <mergeCell ref="R324:T324"/>
    <mergeCell ref="C314:AD314"/>
    <mergeCell ref="J328:Q328"/>
    <mergeCell ref="O456:R456"/>
    <mergeCell ref="S456:V456"/>
    <mergeCell ref="W456:Z456"/>
    <mergeCell ref="AA456:AD456"/>
    <mergeCell ref="D457:J457"/>
    <mergeCell ref="D458:J458"/>
    <mergeCell ref="C322:C324"/>
    <mergeCell ref="C325:C335"/>
    <mergeCell ref="C336:C345"/>
    <mergeCell ref="C346:C351"/>
    <mergeCell ref="C352:C355"/>
    <mergeCell ref="C356:C363"/>
    <mergeCell ref="D322:G324"/>
    <mergeCell ref="D325:G335"/>
    <mergeCell ref="D336:G345"/>
    <mergeCell ref="D346:G351"/>
    <mergeCell ref="D352:G355"/>
    <mergeCell ref="D356:G363"/>
    <mergeCell ref="D364:G364"/>
    <mergeCell ref="AB331:AD331"/>
    <mergeCell ref="Y332:AA332"/>
    <mergeCell ref="C315:AD315"/>
    <mergeCell ref="K460:N460"/>
    <mergeCell ref="O460:R460"/>
    <mergeCell ref="S460:V460"/>
    <mergeCell ref="W460:Z460"/>
    <mergeCell ref="AA460:AD460"/>
    <mergeCell ref="B464:AD464"/>
    <mergeCell ref="C465:AD465"/>
    <mergeCell ref="T469:AD469"/>
    <mergeCell ref="W471:X471"/>
    <mergeCell ref="Y471:Z471"/>
    <mergeCell ref="AA471:AB471"/>
    <mergeCell ref="AC471:AD471"/>
    <mergeCell ref="C469:F471"/>
    <mergeCell ref="G469:H471"/>
    <mergeCell ref="I469:P471"/>
    <mergeCell ref="Q469:S471"/>
    <mergeCell ref="C466:AD466"/>
    <mergeCell ref="C467:AD467"/>
    <mergeCell ref="W470:AD470"/>
    <mergeCell ref="T470:V471"/>
    <mergeCell ref="C472:C474"/>
    <mergeCell ref="D472:F474"/>
    <mergeCell ref="G472:H472"/>
    <mergeCell ref="G473:H473"/>
    <mergeCell ref="G474:H474"/>
    <mergeCell ref="C475:C485"/>
    <mergeCell ref="D475:F485"/>
    <mergeCell ref="G475:H475"/>
    <mergeCell ref="G476:H476"/>
    <mergeCell ref="G477:H477"/>
    <mergeCell ref="G478:H478"/>
    <mergeCell ref="G479:H479"/>
    <mergeCell ref="G480:H480"/>
    <mergeCell ref="G481:H481"/>
    <mergeCell ref="G482:H482"/>
    <mergeCell ref="G483:H483"/>
    <mergeCell ref="G484:H484"/>
    <mergeCell ref="G485:H485"/>
    <mergeCell ref="C486:C495"/>
    <mergeCell ref="D486:F495"/>
    <mergeCell ref="G486:H486"/>
    <mergeCell ref="G487:H487"/>
    <mergeCell ref="G488:H488"/>
    <mergeCell ref="G489:H489"/>
    <mergeCell ref="G490:H490"/>
    <mergeCell ref="G491:H491"/>
    <mergeCell ref="G492:H492"/>
    <mergeCell ref="G493:H493"/>
    <mergeCell ref="G494:H494"/>
    <mergeCell ref="G495:H495"/>
    <mergeCell ref="C496:C501"/>
    <mergeCell ref="D496:F501"/>
    <mergeCell ref="G496:H496"/>
    <mergeCell ref="G497:H497"/>
    <mergeCell ref="G498:H498"/>
    <mergeCell ref="G499:H499"/>
    <mergeCell ref="G500:H500"/>
    <mergeCell ref="G501:H501"/>
    <mergeCell ref="C502:C505"/>
    <mergeCell ref="D502:F505"/>
    <mergeCell ref="G502:H502"/>
    <mergeCell ref="G503:H503"/>
    <mergeCell ref="G504:H504"/>
    <mergeCell ref="G505:H505"/>
    <mergeCell ref="C506:C513"/>
    <mergeCell ref="D506:F513"/>
    <mergeCell ref="G506:H506"/>
    <mergeCell ref="G507:H507"/>
    <mergeCell ref="G508:H508"/>
    <mergeCell ref="G509:H509"/>
    <mergeCell ref="G510:H510"/>
    <mergeCell ref="G511:H511"/>
    <mergeCell ref="G512:H512"/>
    <mergeCell ref="G513:H513"/>
    <mergeCell ref="D514:F514"/>
    <mergeCell ref="G514:H514"/>
    <mergeCell ref="I499:P499"/>
    <mergeCell ref="I500:P500"/>
    <mergeCell ref="I501:P501"/>
    <mergeCell ref="I502:P502"/>
    <mergeCell ref="I503:P503"/>
    <mergeCell ref="I504:P504"/>
    <mergeCell ref="I505:P505"/>
    <mergeCell ref="I472:P472"/>
    <mergeCell ref="I473:P473"/>
    <mergeCell ref="I474:P474"/>
    <mergeCell ref="I475:P475"/>
    <mergeCell ref="I476:P476"/>
    <mergeCell ref="I477:P477"/>
    <mergeCell ref="I478:P478"/>
    <mergeCell ref="I479:P479"/>
    <mergeCell ref="I480:P480"/>
    <mergeCell ref="I481:P481"/>
    <mergeCell ref="I482:P482"/>
    <mergeCell ref="I483:P483"/>
    <mergeCell ref="I484:P484"/>
    <mergeCell ref="I485:P485"/>
    <mergeCell ref="I486:P486"/>
    <mergeCell ref="I487:P487"/>
    <mergeCell ref="I488:P488"/>
    <mergeCell ref="I512:P512"/>
    <mergeCell ref="I513:P513"/>
    <mergeCell ref="I514:P514"/>
    <mergeCell ref="Q472:S472"/>
    <mergeCell ref="T472:V472"/>
    <mergeCell ref="Q473:S473"/>
    <mergeCell ref="T473:V473"/>
    <mergeCell ref="Q474:S474"/>
    <mergeCell ref="T474:V474"/>
    <mergeCell ref="Q475:S475"/>
    <mergeCell ref="T475:V475"/>
    <mergeCell ref="Q476:S476"/>
    <mergeCell ref="T476:V476"/>
    <mergeCell ref="Q477:S477"/>
    <mergeCell ref="T477:V477"/>
    <mergeCell ref="Q478:S478"/>
    <mergeCell ref="T478:V478"/>
    <mergeCell ref="Q479:S479"/>
    <mergeCell ref="T479:V479"/>
    <mergeCell ref="Q480:S480"/>
    <mergeCell ref="T480:V480"/>
    <mergeCell ref="Q481:S481"/>
    <mergeCell ref="I489:P489"/>
    <mergeCell ref="I490:P490"/>
    <mergeCell ref="I491:P491"/>
    <mergeCell ref="I492:P492"/>
    <mergeCell ref="I493:P493"/>
    <mergeCell ref="I494:P494"/>
    <mergeCell ref="I495:P495"/>
    <mergeCell ref="I496:P496"/>
    <mergeCell ref="I497:P497"/>
    <mergeCell ref="I498:P498"/>
    <mergeCell ref="Q497:S497"/>
    <mergeCell ref="T497:V497"/>
    <mergeCell ref="Q498:S498"/>
    <mergeCell ref="T498:V498"/>
    <mergeCell ref="T481:V481"/>
    <mergeCell ref="Q482:S482"/>
    <mergeCell ref="T482:V482"/>
    <mergeCell ref="Q483:S483"/>
    <mergeCell ref="T483:V483"/>
    <mergeCell ref="Q484:S484"/>
    <mergeCell ref="T484:V484"/>
    <mergeCell ref="Q485:S485"/>
    <mergeCell ref="T485:V485"/>
    <mergeCell ref="Q486:S486"/>
    <mergeCell ref="T486:V486"/>
    <mergeCell ref="Q487:S487"/>
    <mergeCell ref="T487:V487"/>
    <mergeCell ref="Q488:S488"/>
    <mergeCell ref="T488:V488"/>
    <mergeCell ref="Q489:S489"/>
    <mergeCell ref="T489:V489"/>
    <mergeCell ref="Q499:S499"/>
    <mergeCell ref="T499:V499"/>
    <mergeCell ref="Q500:S500"/>
    <mergeCell ref="T500:V500"/>
    <mergeCell ref="Q501:S501"/>
    <mergeCell ref="T501:V501"/>
    <mergeCell ref="Q502:S502"/>
    <mergeCell ref="T502:V502"/>
    <mergeCell ref="Q503:S503"/>
    <mergeCell ref="T503:V503"/>
    <mergeCell ref="Q504:S504"/>
    <mergeCell ref="T504:V504"/>
    <mergeCell ref="Q505:S505"/>
    <mergeCell ref="T505:V505"/>
    <mergeCell ref="Q506:S506"/>
    <mergeCell ref="T506:V506"/>
    <mergeCell ref="Q507:S507"/>
    <mergeCell ref="T507:V507"/>
    <mergeCell ref="W477:X477"/>
    <mergeCell ref="Y477:Z477"/>
    <mergeCell ref="AA477:AB477"/>
    <mergeCell ref="AC477:AD477"/>
    <mergeCell ref="W478:X478"/>
    <mergeCell ref="Y478:Z478"/>
    <mergeCell ref="AA478:AB478"/>
    <mergeCell ref="AC478:AD478"/>
    <mergeCell ref="Q508:S508"/>
    <mergeCell ref="T508:V508"/>
    <mergeCell ref="Q509:S509"/>
    <mergeCell ref="T509:V509"/>
    <mergeCell ref="Q510:S510"/>
    <mergeCell ref="T510:V510"/>
    <mergeCell ref="Q511:S511"/>
    <mergeCell ref="T511:V511"/>
    <mergeCell ref="Q512:S512"/>
    <mergeCell ref="T512:V512"/>
    <mergeCell ref="Q490:S490"/>
    <mergeCell ref="T490:V490"/>
    <mergeCell ref="Q491:S491"/>
    <mergeCell ref="T491:V491"/>
    <mergeCell ref="Q492:S492"/>
    <mergeCell ref="T492:V492"/>
    <mergeCell ref="Q493:S493"/>
    <mergeCell ref="T493:V493"/>
    <mergeCell ref="Q494:S494"/>
    <mergeCell ref="T494:V494"/>
    <mergeCell ref="Q495:S495"/>
    <mergeCell ref="T495:V495"/>
    <mergeCell ref="Q496:S496"/>
    <mergeCell ref="T496:V496"/>
    <mergeCell ref="W472:X472"/>
    <mergeCell ref="Y472:Z472"/>
    <mergeCell ref="AA472:AB472"/>
    <mergeCell ref="AC472:AD472"/>
    <mergeCell ref="W473:X473"/>
    <mergeCell ref="Y473:Z473"/>
    <mergeCell ref="AA473:AB473"/>
    <mergeCell ref="AC473:AD473"/>
    <mergeCell ref="W474:X474"/>
    <mergeCell ref="Y474:Z474"/>
    <mergeCell ref="AA474:AB474"/>
    <mergeCell ref="AC474:AD474"/>
    <mergeCell ref="W475:X475"/>
    <mergeCell ref="Y475:Z475"/>
    <mergeCell ref="AA475:AB475"/>
    <mergeCell ref="AC475:AD475"/>
    <mergeCell ref="W476:X476"/>
    <mergeCell ref="Y476:Z476"/>
    <mergeCell ref="AA476:AB476"/>
    <mergeCell ref="AC476:AD476"/>
    <mergeCell ref="W479:X479"/>
    <mergeCell ref="Y479:Z479"/>
    <mergeCell ref="AA479:AB479"/>
    <mergeCell ref="AC479:AD479"/>
    <mergeCell ref="W480:X480"/>
    <mergeCell ref="Y480:Z480"/>
    <mergeCell ref="AA480:AB480"/>
    <mergeCell ref="AC480:AD480"/>
    <mergeCell ref="W481:X481"/>
    <mergeCell ref="Y481:Z481"/>
    <mergeCell ref="AA481:AB481"/>
    <mergeCell ref="AC481:AD481"/>
    <mergeCell ref="W482:X482"/>
    <mergeCell ref="Y482:Z482"/>
    <mergeCell ref="AA482:AB482"/>
    <mergeCell ref="AC482:AD482"/>
    <mergeCell ref="W483:X483"/>
    <mergeCell ref="Y483:Z483"/>
    <mergeCell ref="AA483:AB483"/>
    <mergeCell ref="AC483:AD483"/>
    <mergeCell ref="W484:X484"/>
    <mergeCell ref="Y484:Z484"/>
    <mergeCell ref="AA484:AB484"/>
    <mergeCell ref="AC484:AD484"/>
    <mergeCell ref="W485:X485"/>
    <mergeCell ref="Y485:Z485"/>
    <mergeCell ref="AA485:AB485"/>
    <mergeCell ref="AC485:AD485"/>
    <mergeCell ref="W486:X486"/>
    <mergeCell ref="Y486:Z486"/>
    <mergeCell ref="AA486:AB486"/>
    <mergeCell ref="AC486:AD486"/>
    <mergeCell ref="W487:X487"/>
    <mergeCell ref="Y487:Z487"/>
    <mergeCell ref="AA487:AB487"/>
    <mergeCell ref="AC487:AD487"/>
    <mergeCell ref="W488:X488"/>
    <mergeCell ref="Y488:Z488"/>
    <mergeCell ref="AA488:AB488"/>
    <mergeCell ref="AC488:AD488"/>
    <mergeCell ref="W489:X489"/>
    <mergeCell ref="Y489:Z489"/>
    <mergeCell ref="AA489:AB489"/>
    <mergeCell ref="AC489:AD489"/>
    <mergeCell ref="W490:X490"/>
    <mergeCell ref="Y490:Z490"/>
    <mergeCell ref="AA490:AB490"/>
    <mergeCell ref="AC490:AD490"/>
    <mergeCell ref="W491:X491"/>
    <mergeCell ref="Y491:Z491"/>
    <mergeCell ref="AA491:AB491"/>
    <mergeCell ref="AC491:AD491"/>
    <mergeCell ref="W492:X492"/>
    <mergeCell ref="Y492:Z492"/>
    <mergeCell ref="AA492:AB492"/>
    <mergeCell ref="AC492:AD492"/>
    <mergeCell ref="W493:X493"/>
    <mergeCell ref="Y493:Z493"/>
    <mergeCell ref="AA493:AB493"/>
    <mergeCell ref="AC493:AD493"/>
    <mergeCell ref="W494:X494"/>
    <mergeCell ref="Y494:Z494"/>
    <mergeCell ref="AA494:AB494"/>
    <mergeCell ref="AC494:AD494"/>
    <mergeCell ref="W495:X495"/>
    <mergeCell ref="Y495:Z495"/>
    <mergeCell ref="AA495:AB495"/>
    <mergeCell ref="AC495:AD495"/>
    <mergeCell ref="W496:X496"/>
    <mergeCell ref="Y496:Z496"/>
    <mergeCell ref="AA496:AB496"/>
    <mergeCell ref="AC496:AD496"/>
    <mergeCell ref="W497:X497"/>
    <mergeCell ref="Y497:Z497"/>
    <mergeCell ref="AA497:AB497"/>
    <mergeCell ref="AC497:AD497"/>
    <mergeCell ref="W498:X498"/>
    <mergeCell ref="Y498:Z498"/>
    <mergeCell ref="AA498:AB498"/>
    <mergeCell ref="AC498:AD498"/>
    <mergeCell ref="W499:X499"/>
    <mergeCell ref="Y499:Z499"/>
    <mergeCell ref="AA499:AB499"/>
    <mergeCell ref="AC499:AD499"/>
    <mergeCell ref="W500:X500"/>
    <mergeCell ref="Y500:Z500"/>
    <mergeCell ref="AA500:AB500"/>
    <mergeCell ref="AC500:AD500"/>
    <mergeCell ref="W501:X501"/>
    <mergeCell ref="Y501:Z501"/>
    <mergeCell ref="AA501:AB501"/>
    <mergeCell ref="AC501:AD501"/>
    <mergeCell ref="W502:X502"/>
    <mergeCell ref="Y502:Z502"/>
    <mergeCell ref="AA502:AB502"/>
    <mergeCell ref="AC502:AD502"/>
    <mergeCell ref="W503:X503"/>
    <mergeCell ref="Y503:Z503"/>
    <mergeCell ref="AA503:AB503"/>
    <mergeCell ref="AC503:AD503"/>
    <mergeCell ref="Q513:S513"/>
    <mergeCell ref="T513:V513"/>
    <mergeCell ref="Q514:S514"/>
    <mergeCell ref="T514:V514"/>
    <mergeCell ref="B536:AD536"/>
    <mergeCell ref="A517:O517"/>
    <mergeCell ref="W504:X504"/>
    <mergeCell ref="Y504:Z504"/>
    <mergeCell ref="AA504:AB504"/>
    <mergeCell ref="AC504:AD504"/>
    <mergeCell ref="W505:X505"/>
    <mergeCell ref="Y505:Z505"/>
    <mergeCell ref="AA505:AB505"/>
    <mergeCell ref="AC505:AD505"/>
    <mergeCell ref="W506:X506"/>
    <mergeCell ref="Y506:Z506"/>
    <mergeCell ref="AA506:AB506"/>
    <mergeCell ref="AC506:AD506"/>
    <mergeCell ref="W507:X507"/>
    <mergeCell ref="Y507:Z507"/>
    <mergeCell ref="AA507:AB507"/>
    <mergeCell ref="AC507:AD507"/>
    <mergeCell ref="W508:X508"/>
    <mergeCell ref="Y508:Z508"/>
    <mergeCell ref="AA508:AB508"/>
    <mergeCell ref="AC508:AD508"/>
    <mergeCell ref="I506:P506"/>
    <mergeCell ref="I507:P507"/>
    <mergeCell ref="I508:P508"/>
    <mergeCell ref="I509:P509"/>
    <mergeCell ref="I510:P510"/>
    <mergeCell ref="I511:P511"/>
    <mergeCell ref="AC509:AD509"/>
    <mergeCell ref="W510:X510"/>
    <mergeCell ref="Y510:Z510"/>
    <mergeCell ref="AA510:AB510"/>
    <mergeCell ref="AC510:AD510"/>
    <mergeCell ref="W511:X511"/>
    <mergeCell ref="Y511:Z511"/>
    <mergeCell ref="AA511:AB511"/>
    <mergeCell ref="AC511:AD511"/>
    <mergeCell ref="W512:X512"/>
    <mergeCell ref="Y512:Z512"/>
    <mergeCell ref="AA512:AB512"/>
    <mergeCell ref="AC512:AD512"/>
    <mergeCell ref="W513:X513"/>
    <mergeCell ref="Y513:Z513"/>
    <mergeCell ref="AA513:AB513"/>
    <mergeCell ref="AC513:AD513"/>
    <mergeCell ref="D588:AD588"/>
    <mergeCell ref="I587:AD587"/>
    <mergeCell ref="B593:AD593"/>
    <mergeCell ref="C594:AD594"/>
    <mergeCell ref="C598:AD598"/>
    <mergeCell ref="C599:AD599"/>
    <mergeCell ref="C538:AD538"/>
    <mergeCell ref="B544:AD544"/>
    <mergeCell ref="C545:AD545"/>
    <mergeCell ref="C547:F547"/>
    <mergeCell ref="B551:AD551"/>
    <mergeCell ref="C552:AD552"/>
    <mergeCell ref="B558:AD558"/>
    <mergeCell ref="C559:AD559"/>
    <mergeCell ref="C561:F561"/>
    <mergeCell ref="B565:AD565"/>
    <mergeCell ref="B566:AD566"/>
    <mergeCell ref="B542:AD542"/>
    <mergeCell ref="B549:AD549"/>
    <mergeCell ref="B556:AD556"/>
    <mergeCell ref="B563:AD563"/>
    <mergeCell ref="B590:AD590"/>
    <mergeCell ref="B592:AD592"/>
    <mergeCell ref="C567:AD567"/>
    <mergeCell ref="C568:AD568"/>
    <mergeCell ref="C569:AD569"/>
    <mergeCell ref="C570:AD570"/>
    <mergeCell ref="B572:AD572"/>
    <mergeCell ref="C573:AD573"/>
    <mergeCell ref="C574:AD574"/>
    <mergeCell ref="Q515:S515"/>
    <mergeCell ref="T515:V515"/>
    <mergeCell ref="W515:X515"/>
    <mergeCell ref="Y515:Z515"/>
    <mergeCell ref="J364:Q364"/>
    <mergeCell ref="AA515:AB515"/>
    <mergeCell ref="R319:AD319"/>
    <mergeCell ref="R320:T321"/>
    <mergeCell ref="AC515:AD515"/>
    <mergeCell ref="B519:AD519"/>
    <mergeCell ref="C522:F522"/>
    <mergeCell ref="C524:F524"/>
    <mergeCell ref="B528:AD528"/>
    <mergeCell ref="C529:AD529"/>
    <mergeCell ref="C531:F531"/>
    <mergeCell ref="C533:F533"/>
    <mergeCell ref="B537:AD537"/>
    <mergeCell ref="W514:X514"/>
    <mergeCell ref="Y514:Z514"/>
    <mergeCell ref="AA514:AB514"/>
    <mergeCell ref="J327:Q327"/>
    <mergeCell ref="AC514:AD514"/>
    <mergeCell ref="W509:X509"/>
    <mergeCell ref="Y509:Z509"/>
    <mergeCell ref="AA509:AB509"/>
    <mergeCell ref="J329:Q329"/>
    <mergeCell ref="J330:Q330"/>
    <mergeCell ref="J331:Q331"/>
    <mergeCell ref="J332:Q332"/>
    <mergeCell ref="J333:Q333"/>
    <mergeCell ref="J334:Q334"/>
    <mergeCell ref="J335:Q335"/>
    <mergeCell ref="C300:C307"/>
    <mergeCell ref="D300:G307"/>
    <mergeCell ref="H300:K307"/>
    <mergeCell ref="L291:M291"/>
    <mergeCell ref="N291:Z291"/>
    <mergeCell ref="N308:Z308"/>
    <mergeCell ref="AA308:AD308"/>
    <mergeCell ref="L306:M306"/>
    <mergeCell ref="N306:Z306"/>
    <mergeCell ref="AA306:AD306"/>
    <mergeCell ref="C296:C299"/>
    <mergeCell ref="D296:G299"/>
    <mergeCell ref="L297:M297"/>
    <mergeCell ref="D308:G308"/>
    <mergeCell ref="J336:Q336"/>
    <mergeCell ref="J337:Q337"/>
    <mergeCell ref="J338:Q338"/>
    <mergeCell ref="N304:Z304"/>
    <mergeCell ref="AA304:AD304"/>
    <mergeCell ref="N299:Z299"/>
    <mergeCell ref="AA299:AD299"/>
    <mergeCell ref="L300:M300"/>
    <mergeCell ref="N300:Z300"/>
    <mergeCell ref="AA300:AD300"/>
    <mergeCell ref="L301:M301"/>
    <mergeCell ref="N301:Z301"/>
    <mergeCell ref="AA301:AD301"/>
    <mergeCell ref="C290:C295"/>
    <mergeCell ref="D290:G295"/>
    <mergeCell ref="H290:K295"/>
    <mergeCell ref="AA309:AD309"/>
    <mergeCell ref="Y329:AA329"/>
    <mergeCell ref="J357:Q357"/>
    <mergeCell ref="J358:Q358"/>
    <mergeCell ref="J348:Q348"/>
    <mergeCell ref="R355:T355"/>
    <mergeCell ref="U355:X355"/>
    <mergeCell ref="R356:T356"/>
    <mergeCell ref="U356:X356"/>
    <mergeCell ref="U321:X321"/>
    <mergeCell ref="U320:AD320"/>
    <mergeCell ref="U322:X322"/>
    <mergeCell ref="R323:T323"/>
    <mergeCell ref="R363:T363"/>
    <mergeCell ref="U363:X363"/>
    <mergeCell ref="R364:T364"/>
    <mergeCell ref="U364:X364"/>
    <mergeCell ref="R336:T336"/>
    <mergeCell ref="U336:X336"/>
    <mergeCell ref="R337:T337"/>
    <mergeCell ref="U337:X337"/>
    <mergeCell ref="R338:T338"/>
    <mergeCell ref="U338:X338"/>
    <mergeCell ref="U324:X324"/>
    <mergeCell ref="R325:T325"/>
    <mergeCell ref="U325:X325"/>
    <mergeCell ref="R326:T326"/>
    <mergeCell ref="U326:X326"/>
    <mergeCell ref="J324:Q324"/>
    <mergeCell ref="J325:Q325"/>
    <mergeCell ref="J326:Q326"/>
    <mergeCell ref="Y345:AA345"/>
    <mergeCell ref="AB345:AD345"/>
    <mergeCell ref="Y346:AA346"/>
    <mergeCell ref="Y354:AA354"/>
    <mergeCell ref="AB354:AD354"/>
    <mergeCell ref="Y355:AA355"/>
    <mergeCell ref="AB355:AD355"/>
    <mergeCell ref="Y356:AA356"/>
    <mergeCell ref="AB356:AD356"/>
    <mergeCell ref="Y351:AA351"/>
    <mergeCell ref="AB351:AD351"/>
    <mergeCell ref="Y352:AA352"/>
    <mergeCell ref="AB352:AD352"/>
    <mergeCell ref="Y353:AA353"/>
    <mergeCell ref="AB353:AD353"/>
    <mergeCell ref="Y350:AA350"/>
    <mergeCell ref="R43:U44"/>
    <mergeCell ref="N43:Q44"/>
    <mergeCell ref="C43:I44"/>
    <mergeCell ref="J43:M44"/>
    <mergeCell ref="J45:M45"/>
    <mergeCell ref="N45:Q45"/>
    <mergeCell ref="R45:U45"/>
    <mergeCell ref="J46:M46"/>
    <mergeCell ref="N46:Q46"/>
    <mergeCell ref="R46:U46"/>
    <mergeCell ref="J47:M47"/>
    <mergeCell ref="N47:Q47"/>
    <mergeCell ref="R47:U47"/>
    <mergeCell ref="J48:M48"/>
    <mergeCell ref="N48:Q48"/>
    <mergeCell ref="R48:U48"/>
    <mergeCell ref="V46:X46"/>
    <mergeCell ref="Y46:AA46"/>
    <mergeCell ref="AB46:AD46"/>
    <mergeCell ref="V47:X47"/>
    <mergeCell ref="Y47:AA47"/>
    <mergeCell ref="AB47:AD47"/>
    <mergeCell ref="J49:M49"/>
    <mergeCell ref="N49:Q49"/>
    <mergeCell ref="R49:U49"/>
    <mergeCell ref="J50:M50"/>
    <mergeCell ref="N50:Q50"/>
    <mergeCell ref="R50:U50"/>
    <mergeCell ref="N51:Q51"/>
    <mergeCell ref="R51:U51"/>
    <mergeCell ref="R80:U80"/>
    <mergeCell ref="J81:M81"/>
    <mergeCell ref="N81:Q81"/>
    <mergeCell ref="R81:U81"/>
    <mergeCell ref="A59:AE59"/>
    <mergeCell ref="V74:X74"/>
    <mergeCell ref="Y74:AA74"/>
    <mergeCell ref="AB74:AD74"/>
    <mergeCell ref="Y78:AA78"/>
    <mergeCell ref="AB78:AD78"/>
    <mergeCell ref="V79:X79"/>
    <mergeCell ref="Y79:AA79"/>
    <mergeCell ref="AB79:AD79"/>
    <mergeCell ref="V80:X80"/>
    <mergeCell ref="Y80:AA80"/>
    <mergeCell ref="R78:U78"/>
    <mergeCell ref="J79:M79"/>
    <mergeCell ref="N79:Q79"/>
    <mergeCell ref="R79:U79"/>
    <mergeCell ref="Y81:AA81"/>
    <mergeCell ref="AB81:AD81"/>
    <mergeCell ref="R83:U83"/>
    <mergeCell ref="J84:M84"/>
    <mergeCell ref="N84:Q84"/>
    <mergeCell ref="R84:U84"/>
    <mergeCell ref="J85:M85"/>
    <mergeCell ref="N85:Q85"/>
    <mergeCell ref="R85:U85"/>
    <mergeCell ref="D73:I73"/>
    <mergeCell ref="D74:I74"/>
    <mergeCell ref="J82:M82"/>
    <mergeCell ref="N82:Q82"/>
    <mergeCell ref="R82:U82"/>
    <mergeCell ref="J83:M83"/>
    <mergeCell ref="R77:U77"/>
    <mergeCell ref="J78:M78"/>
    <mergeCell ref="C71:I72"/>
    <mergeCell ref="V73:X73"/>
    <mergeCell ref="J73:M73"/>
    <mergeCell ref="N73:Q73"/>
    <mergeCell ref="R73:U73"/>
    <mergeCell ref="J74:M74"/>
    <mergeCell ref="N74:Q74"/>
    <mergeCell ref="R74:U74"/>
    <mergeCell ref="J75:M75"/>
    <mergeCell ref="N75:Q75"/>
    <mergeCell ref="R75:U75"/>
    <mergeCell ref="J76:M76"/>
    <mergeCell ref="N76:Q76"/>
    <mergeCell ref="R76:U76"/>
    <mergeCell ref="J77:M77"/>
    <mergeCell ref="N77:Q77"/>
    <mergeCell ref="D84:I84"/>
    <mergeCell ref="C520:AD520"/>
    <mergeCell ref="D75:I75"/>
    <mergeCell ref="D76:I76"/>
    <mergeCell ref="D77:I77"/>
    <mergeCell ref="D78:I78"/>
    <mergeCell ref="D79:I79"/>
    <mergeCell ref="D80:I80"/>
    <mergeCell ref="D81:I81"/>
    <mergeCell ref="D82:I82"/>
    <mergeCell ref="D83:I83"/>
    <mergeCell ref="J86:M86"/>
    <mergeCell ref="N86:Q86"/>
    <mergeCell ref="R86:U86"/>
    <mergeCell ref="N87:Q87"/>
    <mergeCell ref="R87:U87"/>
    <mergeCell ref="U350:X350"/>
    <mergeCell ref="R351:T351"/>
    <mergeCell ref="U351:X351"/>
    <mergeCell ref="R352:T352"/>
    <mergeCell ref="U352:X352"/>
    <mergeCell ref="J359:Q359"/>
    <mergeCell ref="J360:Q360"/>
    <mergeCell ref="U335:X335"/>
    <mergeCell ref="B88:O88"/>
    <mergeCell ref="P88:AD88"/>
    <mergeCell ref="B110:AD110"/>
    <mergeCell ref="B112:AD112"/>
    <mergeCell ref="B132:AD132"/>
    <mergeCell ref="D86:I86"/>
    <mergeCell ref="N78:Q78"/>
    <mergeCell ref="D85:I85"/>
    <mergeCell ref="N83:Q83"/>
    <mergeCell ref="C451:AD451"/>
    <mergeCell ref="R365:T365"/>
    <mergeCell ref="C371:AD371"/>
    <mergeCell ref="C370:AD370"/>
    <mergeCell ref="U365:X365"/>
    <mergeCell ref="Y365:AA365"/>
    <mergeCell ref="AB365:AD365"/>
    <mergeCell ref="R344:T344"/>
    <mergeCell ref="U344:X344"/>
    <mergeCell ref="R345:T345"/>
    <mergeCell ref="U345:X345"/>
    <mergeCell ref="R346:T346"/>
    <mergeCell ref="U346:X346"/>
    <mergeCell ref="R347:T347"/>
    <mergeCell ref="U347:X347"/>
    <mergeCell ref="R348:T348"/>
    <mergeCell ref="C452:AD452"/>
    <mergeCell ref="U348:X348"/>
    <mergeCell ref="R349:T349"/>
    <mergeCell ref="J361:Q361"/>
    <mergeCell ref="J362:Q362"/>
    <mergeCell ref="J363:Q363"/>
    <mergeCell ref="U354:X354"/>
    <mergeCell ref="J349:Q349"/>
    <mergeCell ref="J350:Q350"/>
    <mergeCell ref="J351:Q351"/>
    <mergeCell ref="J352:Q352"/>
    <mergeCell ref="J353:Q353"/>
    <mergeCell ref="J354:Q354"/>
    <mergeCell ref="J355:Q355"/>
    <mergeCell ref="J356:Q356"/>
    <mergeCell ref="AB350:AD350"/>
    <mergeCell ref="AS266:AS269"/>
    <mergeCell ref="AT266:AT269"/>
    <mergeCell ref="AU266:AU269"/>
    <mergeCell ref="AV266:AV269"/>
    <mergeCell ref="AW266:AW269"/>
    <mergeCell ref="B310:AD310"/>
    <mergeCell ref="H296:K299"/>
    <mergeCell ref="L305:M305"/>
    <mergeCell ref="N305:Z305"/>
    <mergeCell ref="AA305:AD305"/>
    <mergeCell ref="L299:M299"/>
    <mergeCell ref="L296:M296"/>
    <mergeCell ref="N296:Z296"/>
    <mergeCell ref="AA296:AD296"/>
    <mergeCell ref="N297:Z297"/>
    <mergeCell ref="AA297:AD297"/>
    <mergeCell ref="L298:M298"/>
    <mergeCell ref="N298:Z298"/>
    <mergeCell ref="AA298:AD298"/>
    <mergeCell ref="L307:M307"/>
    <mergeCell ref="N307:Z307"/>
    <mergeCell ref="H308:K308"/>
    <mergeCell ref="L308:M308"/>
    <mergeCell ref="H309:K309"/>
    <mergeCell ref="AA307:AD307"/>
    <mergeCell ref="L302:M302"/>
    <mergeCell ref="N302:Z302"/>
    <mergeCell ref="AA302:AD302"/>
    <mergeCell ref="L303:M303"/>
    <mergeCell ref="N303:Z303"/>
    <mergeCell ref="AA303:AD303"/>
    <mergeCell ref="L304:M304"/>
    <mergeCell ref="AX266:AX269"/>
    <mergeCell ref="AY266:AY269"/>
    <mergeCell ref="AZ266:AZ269"/>
    <mergeCell ref="BA266:BA269"/>
    <mergeCell ref="BB266:BB269"/>
    <mergeCell ref="BC266:BC269"/>
    <mergeCell ref="BD266:BD269"/>
    <mergeCell ref="BE266:BE269"/>
    <mergeCell ref="BF266:BF269"/>
    <mergeCell ref="BG266:BG269"/>
    <mergeCell ref="BH266:BH269"/>
    <mergeCell ref="BI266:BI269"/>
    <mergeCell ref="BJ266:BJ269"/>
    <mergeCell ref="BK266:BK269"/>
    <mergeCell ref="BL266:BL269"/>
    <mergeCell ref="BM266:BM269"/>
    <mergeCell ref="BN266:BN269"/>
    <mergeCell ref="B453:AD453"/>
    <mergeCell ref="AT471:AW471"/>
    <mergeCell ref="A518:O518"/>
    <mergeCell ref="P518:AE518"/>
    <mergeCell ref="A516:O516"/>
    <mergeCell ref="P516:AE516"/>
    <mergeCell ref="B89:AD89"/>
    <mergeCell ref="CF266:CF269"/>
    <mergeCell ref="CG266:CG269"/>
    <mergeCell ref="CH266:CH269"/>
    <mergeCell ref="CI266:CI269"/>
    <mergeCell ref="B368:AD368"/>
    <mergeCell ref="A366:AE366"/>
    <mergeCell ref="A367:O367"/>
    <mergeCell ref="P367:AE367"/>
    <mergeCell ref="BO266:BO269"/>
    <mergeCell ref="BP266:BP269"/>
    <mergeCell ref="BQ266:BQ269"/>
    <mergeCell ref="BR266:BR269"/>
    <mergeCell ref="BS266:BS269"/>
    <mergeCell ref="BT266:BT269"/>
    <mergeCell ref="BU266:BU269"/>
    <mergeCell ref="BV266:BV269"/>
    <mergeCell ref="BW266:BW269"/>
    <mergeCell ref="BX266:BX269"/>
    <mergeCell ref="BY266:BY269"/>
    <mergeCell ref="BZ266:BZ269"/>
    <mergeCell ref="CA266:CA269"/>
    <mergeCell ref="CB266:CB269"/>
    <mergeCell ref="CC266:CC269"/>
    <mergeCell ref="CD266:CD269"/>
    <mergeCell ref="CE266:CE269"/>
  </mergeCells>
  <conditionalFormatting sqref="J45:AD50 F53:AD53">
    <cfRule type="expression" dxfId="53" priority="76">
      <formula>$T$31="x"</formula>
    </cfRule>
    <cfRule type="expression" dxfId="52" priority="77">
      <formula>$I$31="X"</formula>
    </cfRule>
  </conditionalFormatting>
  <conditionalFormatting sqref="C56:AD56">
    <cfRule type="expression" dxfId="51" priority="74">
      <formula>$T$31="x"</formula>
    </cfRule>
    <cfRule type="expression" dxfId="50" priority="75">
      <formula>$I$31="x"</formula>
    </cfRule>
  </conditionalFormatting>
  <conditionalFormatting sqref="J73:AD86">
    <cfRule type="expression" dxfId="49" priority="72">
      <formula>$T$31="x"</formula>
    </cfRule>
    <cfRule type="expression" dxfId="48" priority="73">
      <formula>$I$31="x"</formula>
    </cfRule>
  </conditionalFormatting>
  <conditionalFormatting sqref="N45:AD50">
    <cfRule type="expression" dxfId="47" priority="71">
      <formula>$J45="X"</formula>
    </cfRule>
  </conditionalFormatting>
  <conditionalFormatting sqref="N73:AD86">
    <cfRule type="expression" dxfId="46" priority="70">
      <formula>$J73="X"</formula>
    </cfRule>
  </conditionalFormatting>
  <conditionalFormatting sqref="Q108:AD109">
    <cfRule type="expression" dxfId="45" priority="67">
      <formula>$L108=9</formula>
    </cfRule>
    <cfRule type="expression" dxfId="44" priority="68">
      <formula>$L108=3</formula>
    </cfRule>
    <cfRule type="expression" dxfId="43" priority="69">
      <formula>$L108=2</formula>
    </cfRule>
  </conditionalFormatting>
  <conditionalFormatting sqref="I130:AD130 C118:C131">
    <cfRule type="expression" dxfId="42" priority="64">
      <formula>$L$108=9</formula>
    </cfRule>
    <cfRule type="expression" dxfId="41" priority="65">
      <formula>$L$108=3</formula>
    </cfRule>
    <cfRule type="expression" dxfId="40" priority="66">
      <formula>$L$108=2</formula>
    </cfRule>
  </conditionalFormatting>
  <conditionalFormatting sqref="C118:C130 I130:AD130">
    <cfRule type="expression" dxfId="39" priority="63">
      <formula>$C$131="x"</formula>
    </cfRule>
  </conditionalFormatting>
  <conditionalFormatting sqref="C147:F147 E149:H149 E151:H151">
    <cfRule type="expression" dxfId="38" priority="61">
      <formula>$C$141="X"</formula>
    </cfRule>
    <cfRule type="expression" dxfId="37" priority="62">
      <formula>$C$140="X"</formula>
    </cfRule>
  </conditionalFormatting>
  <conditionalFormatting sqref="C159:C169 C171 I184:AD184 C179:C186 I200:AD200 C195:C201">
    <cfRule type="expression" dxfId="36" priority="60">
      <formula>$C$170="X"</formula>
    </cfRule>
  </conditionalFormatting>
  <conditionalFormatting sqref="C159:C170 I169:AD169 I184:AD184 C179:C186 C195:C201 I200:AD200">
    <cfRule type="expression" dxfId="35" priority="59">
      <formula>$C$171="X"</formula>
    </cfRule>
  </conditionalFormatting>
  <conditionalFormatting sqref="C229:F229">
    <cfRule type="expression" dxfId="34" priority="46">
      <formula>$AG$227=1</formula>
    </cfRule>
  </conditionalFormatting>
  <conditionalFormatting sqref="C250:F250 E252:H252 E254:H254 E256:H256 AA266:AD308 H266:K308 K457:AD459 C522:F522 C524:F524 C531:F531 C533:F533 T540 I540 C540 C547:F547 C554 I554 T554 C561:F561 O443:AD445 Q472:AD472 R322:AD364">
    <cfRule type="expression" dxfId="33" priority="57">
      <formula>$I$244="x"</formula>
    </cfRule>
  </conditionalFormatting>
  <conditionalFormatting sqref="C250:F250 E252:H252 E254:H254 E256:H256 AA266:AD308 H266:K308 K457:AD459 C522:F522 C524:F524 C531:F531 C533:F533 T540 I540 C540 C547:F547 C554 I554 T554 C561:F561 O443:AD445 Q472:AD472 R322:AD364">
    <cfRule type="expression" dxfId="32" priority="56">
      <formula>$T$244="x"</formula>
    </cfRule>
  </conditionalFormatting>
  <conditionalFormatting sqref="C138:C139 C141 E149:H149 E151:H151 C147:F147">
    <cfRule type="expression" dxfId="31" priority="55">
      <formula>$C$140="x"</formula>
    </cfRule>
  </conditionalFormatting>
  <conditionalFormatting sqref="C138 C140:C141 C147:F147 E149:H149 E151:H151">
    <cfRule type="expression" dxfId="30" priority="54">
      <formula>$C$139="x"</formula>
    </cfRule>
  </conditionalFormatting>
  <conditionalFormatting sqref="C138:C140 C147:F147 E149:H149 E151:H151">
    <cfRule type="expression" dxfId="29" priority="53">
      <formula>$C$141="x"</formula>
    </cfRule>
  </conditionalFormatting>
  <conditionalFormatting sqref="C179:C184 C186">
    <cfRule type="expression" dxfId="28" priority="52">
      <formula>$C$185="X"</formula>
    </cfRule>
  </conditionalFormatting>
  <conditionalFormatting sqref="C179:C185">
    <cfRule type="expression" dxfId="27" priority="51">
      <formula>$C$186="x"</formula>
    </cfRule>
  </conditionalFormatting>
  <conditionalFormatting sqref="C195:C201 I200:AD200">
    <cfRule type="expression" dxfId="26" priority="50">
      <formula>$AG$195=1</formula>
    </cfRule>
  </conditionalFormatting>
  <conditionalFormatting sqref="I200:AD200 C195:C200">
    <cfRule type="expression" dxfId="25" priority="49">
      <formula>$C$201="X"</formula>
    </cfRule>
  </conditionalFormatting>
  <conditionalFormatting sqref="C209:C219 C221 I219:AD219">
    <cfRule type="expression" dxfId="24" priority="48">
      <formula>$C$220="X"</formula>
    </cfRule>
  </conditionalFormatting>
  <conditionalFormatting sqref="C209:C220 I219:AD219">
    <cfRule type="expression" dxfId="23" priority="47">
      <formula>$C$221="X"</formula>
    </cfRule>
  </conditionalFormatting>
  <conditionalFormatting sqref="C547:F547">
    <cfRule type="expression" dxfId="22" priority="42">
      <formula>$T$540="x"</formula>
    </cfRule>
    <cfRule type="expression" dxfId="21" priority="43">
      <formula>$I$540="x"</formula>
    </cfRule>
  </conditionalFormatting>
  <conditionalFormatting sqref="C561:F561">
    <cfRule type="expression" dxfId="20" priority="40">
      <formula>COUNTIF($I$554:$T$554,"X")&gt;0</formula>
    </cfRule>
  </conditionalFormatting>
  <conditionalFormatting sqref="C576:C587 C589">
    <cfRule type="expression" dxfId="19" priority="38">
      <formula>$C$588="x"</formula>
    </cfRule>
  </conditionalFormatting>
  <conditionalFormatting sqref="C576:C588">
    <cfRule type="expression" dxfId="18" priority="37">
      <formula>$C$589="x"</formula>
    </cfRule>
  </conditionalFormatting>
  <conditionalFormatting sqref="AS266:CI269">
    <cfRule type="expression" dxfId="17" priority="34">
      <formula>$T$244="x"</formula>
    </cfRule>
  </conditionalFormatting>
  <conditionalFormatting sqref="AS266:CI269">
    <cfRule type="expression" dxfId="16" priority="35">
      <formula>$I$244="x"</formula>
    </cfRule>
  </conditionalFormatting>
  <conditionalFormatting sqref="P381:Q381 U381:AD381">
    <cfRule type="expression" dxfId="15" priority="23">
      <formula>$I$244="x"</formula>
    </cfRule>
  </conditionalFormatting>
  <conditionalFormatting sqref="P381:Q381 U381:AD381">
    <cfRule type="expression" dxfId="14" priority="22">
      <formula>$T$244="x"</formula>
    </cfRule>
  </conditionalFormatting>
  <conditionalFormatting sqref="U381:AB381">
    <cfRule type="expression" dxfId="13" priority="20">
      <formula>$P381=9</formula>
    </cfRule>
    <cfRule type="expression" dxfId="12" priority="21">
      <formula>$P381=2</formula>
    </cfRule>
  </conditionalFormatting>
  <conditionalFormatting sqref="R322:AD322">
    <cfRule type="expression" dxfId="11" priority="12">
      <formula>$R322="NA"</formula>
    </cfRule>
  </conditionalFormatting>
  <conditionalFormatting sqref="R323:AD364">
    <cfRule type="expression" dxfId="10" priority="11">
      <formula>$R323="NA"</formula>
    </cfRule>
  </conditionalFormatting>
  <conditionalFormatting sqref="P381:AD381">
    <cfRule type="expression" dxfId="9" priority="10">
      <formula>$R322="NA"</formula>
    </cfRule>
  </conditionalFormatting>
  <conditionalFormatting sqref="P382:Q423 U382:AD423">
    <cfRule type="expression" dxfId="8" priority="9">
      <formula>$I$244="x"</formula>
    </cfRule>
  </conditionalFormatting>
  <conditionalFormatting sqref="P382:Q423 U382:AD423">
    <cfRule type="expression" dxfId="7" priority="8">
      <formula>$T$244="x"</formula>
    </cfRule>
  </conditionalFormatting>
  <conditionalFormatting sqref="U382:AB423">
    <cfRule type="expression" dxfId="6" priority="6">
      <formula>$P382=9</formula>
    </cfRule>
    <cfRule type="expression" dxfId="5" priority="7">
      <formula>$P382=2</formula>
    </cfRule>
  </conditionalFormatting>
  <conditionalFormatting sqref="P382:AD423">
    <cfRule type="expression" dxfId="4" priority="5">
      <formula>$R323="NA"</formula>
    </cfRule>
  </conditionalFormatting>
  <conditionalFormatting sqref="Q472:AD472">
    <cfRule type="expression" dxfId="3" priority="4">
      <formula>$R322="NA"</formula>
    </cfRule>
  </conditionalFormatting>
  <conditionalFormatting sqref="Q473:AD514">
    <cfRule type="expression" dxfId="2" priority="3">
      <formula>$I$244="x"</formula>
    </cfRule>
  </conditionalFormatting>
  <conditionalFormatting sqref="Q473:AD514">
    <cfRule type="expression" dxfId="1" priority="2">
      <formula>$T$244="x"</formula>
    </cfRule>
  </conditionalFormatting>
  <conditionalFormatting sqref="Q473:AD514">
    <cfRule type="expression" dxfId="0" priority="1">
      <formula>$R323="NA"</formula>
    </cfRule>
  </conditionalFormatting>
  <dataValidations count="17">
    <dataValidation type="list" allowBlank="1" showInputMessage="1" showErrorMessage="1" sqref="T24 I24 C24">
      <formula1>$AG$20:$AG$21</formula1>
    </dataValidation>
    <dataValidation type="list" allowBlank="1" showInputMessage="1" showErrorMessage="1" sqref="T31 I31 C31">
      <formula1>$AG$27:$AG$28</formula1>
    </dataValidation>
    <dataValidation type="list" allowBlank="1" showInputMessage="1" showErrorMessage="1" sqref="L108:T109">
      <formula1>$AG$107:$AG$111</formula1>
    </dataValidation>
    <dataValidation type="list" allowBlank="1" showInputMessage="1" showErrorMessage="1" sqref="C118:C131">
      <formula1>$AG$113:$AG$114</formula1>
    </dataValidation>
    <dataValidation type="list" allowBlank="1" showInputMessage="1" showErrorMessage="1" sqref="C138:C141">
      <formula1>$AG$134:$AG$135</formula1>
    </dataValidation>
    <dataValidation type="list" allowBlank="1" showInputMessage="1" showErrorMessage="1" sqref="C159:C171">
      <formula1>$AG$155:$AG$156</formula1>
    </dataValidation>
    <dataValidation type="list" allowBlank="1" showInputMessage="1" showErrorMessage="1" sqref="C179:C186">
      <formula1>$AG$175:$AG$176</formula1>
    </dataValidation>
    <dataValidation type="list" allowBlank="1" showInputMessage="1" showErrorMessage="1" sqref="C195:C201">
      <formula1>$AG$190:$AG$191</formula1>
    </dataValidation>
    <dataValidation type="list" allowBlank="1" showInputMessage="1" showErrorMessage="1" sqref="C209:C221">
      <formula1>$AG$207:$AG$208</formula1>
    </dataValidation>
    <dataValidation type="list" allowBlank="1" showInputMessage="1" showErrorMessage="1" sqref="T244 I244 C244">
      <formula1>$AG$240:$AG$241</formula1>
    </dataValidation>
    <dataValidation type="list" allowBlank="1" showInputMessage="1" showErrorMessage="1" sqref="J45:M50">
      <formula1>$AG$43:$AG$44</formula1>
    </dataValidation>
    <dataValidation type="list" allowBlank="1" showInputMessage="1" showErrorMessage="1" sqref="J73:M86">
      <formula1>$AG$71:$AG$72</formula1>
    </dataValidation>
    <dataValidation type="list" allowBlank="1" showInputMessage="1" showErrorMessage="1" sqref="P381:Q423">
      <formula1>$AG$379:$AG$383</formula1>
    </dataValidation>
    <dataValidation type="list" allowBlank="1" showInputMessage="1" showErrorMessage="1" sqref="C576:C589">
      <formula1>$AG$573:$AG$574</formula1>
    </dataValidation>
    <dataValidation type="list" allowBlank="1" showInputMessage="1" showErrorMessage="1" sqref="C596 I596 T596">
      <formula1>$AG$595:$AG$596</formula1>
    </dataValidation>
    <dataValidation type="list" allowBlank="1" showInputMessage="1" showErrorMessage="1" sqref="T554 I554 C554">
      <formula1>$AG$551:$AG$552</formula1>
    </dataValidation>
    <dataValidation type="list" allowBlank="1" showInputMessage="1" showErrorMessage="1" sqref="T540 I540 C540">
      <formula1>$AG$537:$AG$538</formula1>
    </dataValidation>
  </dataValidations>
  <hyperlinks>
    <hyperlink ref="AA7:AD7" location="Índice!B13" display="Índice"/>
  </hyperlinks>
  <pageMargins left="0.70866141732283472" right="0.70866141732283472" top="0.74803149606299213" bottom="0.74803149606299213" header="0.31496062992125984" footer="0.31496062992125984"/>
  <pageSetup scale="75" orientation="portrait" r:id="rId1"/>
  <headerFooter>
    <oddHeader>&amp;C Módulo 1 Sección III
Cuestionario</oddHeader>
    <oddFooter>&amp;LCenso Nacional de Gobierno, Seguridad Pública y Sistema Penitenciario Estatales 2020&amp;R&amp;P de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81"/>
  <sheetViews>
    <sheetView showGridLines="0" topLeftCell="A46" zoomScaleNormal="100" workbookViewId="0">
      <selection activeCell="P63" sqref="P63"/>
    </sheetView>
  </sheetViews>
  <sheetFormatPr baseColWidth="10" defaultColWidth="0" defaultRowHeight="15" customHeight="1" zeroHeight="1" x14ac:dyDescent="0.2"/>
  <cols>
    <col min="1" max="1" width="5.7109375" style="52" customWidth="1"/>
    <col min="2" max="30" width="3.7109375" style="52" customWidth="1"/>
    <col min="31" max="31" width="5.7109375" style="52" customWidth="1"/>
    <col min="32" max="32" width="0" style="52" hidden="1" customWidth="1"/>
    <col min="33" max="16384" width="3.7109375" style="52" hidden="1"/>
  </cols>
  <sheetData>
    <row r="1" spans="1:32" ht="173.25" customHeight="1" x14ac:dyDescent="0.3">
      <c r="B1" s="175" t="s">
        <v>307</v>
      </c>
      <c r="C1" s="176"/>
      <c r="D1" s="176"/>
      <c r="E1" s="176"/>
      <c r="F1" s="176"/>
      <c r="G1" s="176"/>
      <c r="H1" s="176"/>
      <c r="I1" s="176"/>
      <c r="J1" s="176"/>
      <c r="K1" s="176"/>
      <c r="L1" s="176"/>
      <c r="M1" s="176"/>
      <c r="N1" s="176"/>
      <c r="O1" s="176"/>
      <c r="P1" s="176"/>
      <c r="Q1" s="176"/>
      <c r="R1" s="176"/>
      <c r="S1" s="176"/>
      <c r="T1" s="176"/>
      <c r="U1" s="176"/>
      <c r="V1" s="176"/>
      <c r="W1" s="176"/>
      <c r="X1" s="176"/>
      <c r="Y1" s="176"/>
      <c r="Z1" s="176"/>
      <c r="AA1" s="176"/>
      <c r="AB1" s="176"/>
      <c r="AC1" s="176"/>
      <c r="AD1" s="176"/>
    </row>
    <row r="2" spans="1:32" ht="15" customHeight="1" x14ac:dyDescent="0.2"/>
    <row r="3" spans="1:32" ht="45" customHeight="1" x14ac:dyDescent="0.2">
      <c r="B3" s="177" t="s">
        <v>336</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row>
    <row r="4" spans="1:32" ht="15" customHeight="1" x14ac:dyDescent="0.2"/>
    <row r="5" spans="1:32" ht="45" customHeight="1" x14ac:dyDescent="0.2">
      <c r="B5" s="177" t="s">
        <v>337</v>
      </c>
      <c r="C5" s="177"/>
      <c r="D5" s="177"/>
      <c r="E5" s="177"/>
      <c r="F5" s="177"/>
      <c r="G5" s="177"/>
      <c r="H5" s="177"/>
      <c r="I5" s="177"/>
      <c r="J5" s="177"/>
      <c r="K5" s="177"/>
      <c r="L5" s="177"/>
      <c r="M5" s="177"/>
      <c r="N5" s="177"/>
      <c r="O5" s="177"/>
      <c r="P5" s="177"/>
      <c r="Q5" s="177"/>
      <c r="R5" s="177"/>
      <c r="S5" s="177"/>
      <c r="T5" s="177"/>
      <c r="U5" s="177"/>
      <c r="V5" s="177"/>
      <c r="W5" s="177"/>
      <c r="X5" s="177"/>
      <c r="Y5" s="177"/>
      <c r="Z5" s="177"/>
      <c r="AA5" s="177"/>
      <c r="AB5" s="177"/>
      <c r="AC5" s="177"/>
      <c r="AD5" s="177"/>
    </row>
    <row r="6" spans="1:32" ht="15" customHeight="1" x14ac:dyDescent="0.2">
      <c r="B6" s="113"/>
      <c r="C6" s="113"/>
      <c r="D6" s="113"/>
      <c r="E6" s="113"/>
      <c r="F6" s="113"/>
      <c r="G6" s="113"/>
      <c r="H6" s="113"/>
      <c r="I6" s="113"/>
      <c r="J6" s="113"/>
      <c r="K6" s="113"/>
      <c r="L6" s="113"/>
      <c r="M6" s="113"/>
      <c r="N6" s="113"/>
      <c r="O6" s="113"/>
      <c r="P6" s="113"/>
      <c r="Q6" s="113"/>
      <c r="R6" s="113"/>
      <c r="S6" s="113"/>
      <c r="T6" s="113"/>
      <c r="U6" s="113"/>
      <c r="V6" s="113"/>
      <c r="W6" s="113"/>
      <c r="X6" s="113"/>
      <c r="Y6" s="113"/>
      <c r="Z6" s="113"/>
      <c r="AA6" s="113"/>
      <c r="AB6" s="113"/>
      <c r="AC6" s="113"/>
      <c r="AD6" s="113"/>
    </row>
    <row r="7" spans="1:32" ht="45" customHeight="1" x14ac:dyDescent="0.2">
      <c r="B7" s="177" t="s">
        <v>3</v>
      </c>
      <c r="C7" s="177"/>
      <c r="D7" s="177"/>
      <c r="E7" s="177"/>
      <c r="F7" s="177"/>
      <c r="G7" s="177"/>
      <c r="H7" s="177"/>
      <c r="I7" s="177"/>
      <c r="J7" s="177"/>
      <c r="K7" s="177"/>
      <c r="L7" s="177"/>
      <c r="M7" s="177"/>
      <c r="N7" s="177"/>
      <c r="O7" s="177"/>
      <c r="P7" s="177"/>
      <c r="Q7" s="177"/>
      <c r="R7" s="177"/>
      <c r="S7" s="177"/>
      <c r="T7" s="177"/>
      <c r="U7" s="177"/>
      <c r="V7" s="177"/>
      <c r="W7" s="177"/>
      <c r="X7" s="177"/>
      <c r="Y7" s="177"/>
      <c r="Z7" s="177"/>
      <c r="AA7" s="177"/>
      <c r="AB7" s="177"/>
      <c r="AC7" s="177"/>
      <c r="AD7" s="177"/>
    </row>
    <row r="8" spans="1:32" ht="15" customHeight="1" x14ac:dyDescent="0.2">
      <c r="B8" s="113"/>
      <c r="C8" s="113"/>
      <c r="D8" s="113"/>
      <c r="E8" s="113"/>
      <c r="F8" s="113"/>
      <c r="G8" s="113"/>
      <c r="H8" s="113"/>
      <c r="I8" s="113"/>
      <c r="J8" s="113"/>
      <c r="K8" s="113"/>
      <c r="L8" s="113"/>
      <c r="M8" s="113"/>
      <c r="N8" s="113"/>
      <c r="O8" s="113"/>
      <c r="P8" s="113"/>
      <c r="Q8" s="113"/>
      <c r="R8" s="113"/>
      <c r="S8" s="113"/>
      <c r="T8" s="113"/>
      <c r="U8" s="113"/>
      <c r="V8" s="113"/>
      <c r="W8" s="113"/>
      <c r="X8" s="113"/>
      <c r="Y8" s="113"/>
      <c r="Z8" s="113"/>
      <c r="AA8" s="113"/>
      <c r="AB8" s="113"/>
      <c r="AC8" s="113"/>
      <c r="AD8" s="113"/>
    </row>
    <row r="9" spans="1:32" ht="15" customHeight="1" thickBot="1" x14ac:dyDescent="0.25">
      <c r="AA9" s="185" t="s">
        <v>0</v>
      </c>
      <c r="AB9" s="185"/>
      <c r="AC9" s="185"/>
      <c r="AD9" s="185"/>
    </row>
    <row r="10" spans="1:32" ht="15" customHeight="1" thickBot="1" x14ac:dyDescent="0.25">
      <c r="A10" s="37"/>
      <c r="B10" s="352" t="str">
        <f>IF(Índice!B9="","",Índice!B9)</f>
        <v/>
      </c>
      <c r="C10" s="353"/>
      <c r="D10" s="353"/>
      <c r="E10" s="353"/>
      <c r="F10" s="353"/>
      <c r="G10" s="353"/>
      <c r="H10" s="353"/>
      <c r="I10" s="353"/>
      <c r="J10" s="353"/>
      <c r="K10" s="353"/>
      <c r="L10" s="354"/>
      <c r="N10" s="32" t="str">
        <f>IF(Índice!N9="","",Índice!N9)</f>
        <v/>
      </c>
      <c r="AF10" s="8"/>
    </row>
    <row r="11" spans="1:32" ht="15" customHeight="1" thickBot="1" x14ac:dyDescent="0.25">
      <c r="A11" s="37"/>
      <c r="AF11" s="8"/>
    </row>
    <row r="12" spans="1:32" ht="15" customHeight="1" thickBot="1" x14ac:dyDescent="0.25">
      <c r="A12" s="37"/>
      <c r="B12" s="349" t="s">
        <v>364</v>
      </c>
      <c r="C12" s="350"/>
      <c r="D12" s="350"/>
      <c r="E12" s="350"/>
      <c r="F12" s="350"/>
      <c r="G12" s="350"/>
      <c r="H12" s="350"/>
      <c r="I12" s="350"/>
      <c r="J12" s="350"/>
      <c r="K12" s="350"/>
      <c r="L12" s="350"/>
      <c r="M12" s="350"/>
      <c r="N12" s="350"/>
      <c r="O12" s="350"/>
      <c r="P12" s="350"/>
      <c r="Q12" s="350"/>
      <c r="R12" s="350"/>
      <c r="S12" s="350"/>
      <c r="T12" s="350"/>
      <c r="U12" s="350"/>
      <c r="V12" s="350"/>
      <c r="W12" s="350"/>
      <c r="X12" s="350"/>
      <c r="Y12" s="350"/>
      <c r="Z12" s="350"/>
      <c r="AA12" s="350"/>
      <c r="AB12" s="350"/>
      <c r="AC12" s="350"/>
      <c r="AD12" s="351"/>
      <c r="AF12" s="8"/>
    </row>
    <row r="13" spans="1:32" ht="15" customHeight="1" thickBot="1" x14ac:dyDescent="0.25">
      <c r="A13" s="37"/>
      <c r="AF13" s="8"/>
    </row>
    <row r="14" spans="1:32" ht="15" customHeight="1" x14ac:dyDescent="0.2">
      <c r="A14" s="37"/>
      <c r="B14" s="38"/>
      <c r="C14" s="39"/>
      <c r="D14" s="39"/>
      <c r="E14" s="39"/>
      <c r="F14" s="39"/>
      <c r="G14" s="39"/>
      <c r="H14" s="39"/>
      <c r="I14" s="39"/>
      <c r="J14" s="39"/>
      <c r="K14" s="39"/>
      <c r="L14" s="39"/>
      <c r="M14" s="39"/>
      <c r="N14" s="39"/>
      <c r="O14" s="39"/>
      <c r="P14" s="39"/>
      <c r="Q14" s="39"/>
      <c r="R14" s="39"/>
      <c r="S14" s="39"/>
      <c r="T14" s="39"/>
      <c r="U14" s="39"/>
      <c r="V14" s="39"/>
      <c r="W14" s="39"/>
      <c r="X14" s="39"/>
      <c r="Y14" s="39"/>
      <c r="Z14" s="39"/>
      <c r="AA14" s="39"/>
      <c r="AB14" s="39"/>
      <c r="AC14" s="39"/>
      <c r="AD14" s="40"/>
      <c r="AF14" s="8"/>
    </row>
    <row r="15" spans="1:32" ht="15" customHeight="1" x14ac:dyDescent="0.2">
      <c r="A15" s="41">
        <v>1</v>
      </c>
      <c r="B15" s="42"/>
      <c r="C15" s="43" t="s">
        <v>16</v>
      </c>
      <c r="D15" s="3"/>
      <c r="E15" s="63"/>
      <c r="F15" s="63"/>
      <c r="G15" s="63"/>
      <c r="H15" s="347"/>
      <c r="I15" s="347"/>
      <c r="J15" s="347"/>
      <c r="K15" s="347"/>
      <c r="L15" s="347"/>
      <c r="M15" s="347"/>
      <c r="N15" s="347"/>
      <c r="O15" s="347"/>
      <c r="P15" s="347"/>
      <c r="Q15" s="347"/>
      <c r="R15" s="347"/>
      <c r="S15" s="347"/>
      <c r="T15" s="347"/>
      <c r="U15" s="347"/>
      <c r="V15" s="347"/>
      <c r="W15" s="347"/>
      <c r="X15" s="347"/>
      <c r="Y15" s="347"/>
      <c r="Z15" s="347"/>
      <c r="AA15" s="347"/>
      <c r="AB15" s="347"/>
      <c r="AC15" s="347"/>
      <c r="AD15" s="44"/>
      <c r="AF15" s="8"/>
    </row>
    <row r="16" spans="1:32" ht="15" customHeight="1" x14ac:dyDescent="0.2">
      <c r="A16" s="37"/>
      <c r="B16" s="42"/>
      <c r="C16" s="43" t="s">
        <v>19</v>
      </c>
      <c r="D16" s="3"/>
      <c r="E16" s="63"/>
      <c r="F16" s="63"/>
      <c r="G16" s="63"/>
      <c r="H16" s="63"/>
      <c r="I16" s="63"/>
      <c r="J16" s="63"/>
      <c r="K16" s="63"/>
      <c r="L16" s="221"/>
      <c r="M16" s="221"/>
      <c r="N16" s="221"/>
      <c r="O16" s="221"/>
      <c r="P16" s="221"/>
      <c r="Q16" s="221"/>
      <c r="R16" s="221"/>
      <c r="S16" s="221"/>
      <c r="T16" s="221"/>
      <c r="U16" s="221"/>
      <c r="V16" s="221"/>
      <c r="W16" s="221"/>
      <c r="X16" s="221"/>
      <c r="Y16" s="221"/>
      <c r="Z16" s="221"/>
      <c r="AA16" s="221"/>
      <c r="AB16" s="221"/>
      <c r="AC16" s="221"/>
      <c r="AD16" s="44"/>
      <c r="AF16" s="8"/>
    </row>
    <row r="17" spans="1:32" ht="15" customHeight="1" x14ac:dyDescent="0.2">
      <c r="A17" s="37"/>
      <c r="B17" s="42"/>
      <c r="C17" s="43" t="s">
        <v>17</v>
      </c>
      <c r="D17" s="3"/>
      <c r="E17" s="347"/>
      <c r="F17" s="347"/>
      <c r="G17" s="347"/>
      <c r="H17" s="347"/>
      <c r="I17" s="347"/>
      <c r="J17" s="347"/>
      <c r="K17" s="347"/>
      <c r="L17" s="347"/>
      <c r="M17" s="347"/>
      <c r="N17" s="347"/>
      <c r="O17" s="347"/>
      <c r="P17" s="347"/>
      <c r="Q17" s="347"/>
      <c r="R17" s="347"/>
      <c r="S17" s="347"/>
      <c r="T17" s="347"/>
      <c r="U17" s="347"/>
      <c r="V17" s="347"/>
      <c r="W17" s="347"/>
      <c r="X17" s="347"/>
      <c r="Y17" s="347"/>
      <c r="Z17" s="347"/>
      <c r="AA17" s="347"/>
      <c r="AB17" s="347"/>
      <c r="AC17" s="347"/>
      <c r="AD17" s="44"/>
      <c r="AF17" s="8"/>
    </row>
    <row r="18" spans="1:32" ht="15" customHeight="1" x14ac:dyDescent="0.2">
      <c r="A18" s="37"/>
      <c r="B18" s="42"/>
      <c r="C18" s="43" t="s">
        <v>14</v>
      </c>
      <c r="D18" s="3"/>
      <c r="E18" s="63"/>
      <c r="F18" s="63"/>
      <c r="G18" s="63"/>
      <c r="H18" s="221"/>
      <c r="I18" s="221"/>
      <c r="J18" s="221"/>
      <c r="K18" s="221"/>
      <c r="L18" s="221"/>
      <c r="M18" s="221"/>
      <c r="N18" s="221"/>
      <c r="O18" s="221"/>
      <c r="P18" s="221"/>
      <c r="Q18" s="221"/>
      <c r="R18" s="221"/>
      <c r="S18" s="221"/>
      <c r="T18" s="221"/>
      <c r="U18" s="221"/>
      <c r="V18" s="221"/>
      <c r="W18" s="221"/>
      <c r="X18" s="221"/>
      <c r="Y18" s="221"/>
      <c r="Z18" s="221"/>
      <c r="AA18" s="221"/>
      <c r="AB18" s="221"/>
      <c r="AC18" s="221"/>
      <c r="AD18" s="44"/>
      <c r="AF18" s="8"/>
    </row>
    <row r="19" spans="1:32" ht="15" customHeight="1" x14ac:dyDescent="0.2">
      <c r="A19" s="37"/>
      <c r="B19" s="42"/>
      <c r="C19" s="3"/>
      <c r="D19" s="3"/>
      <c r="E19" s="3"/>
      <c r="F19" s="3"/>
      <c r="G19" s="3"/>
      <c r="H19" s="3"/>
      <c r="I19" s="3"/>
      <c r="J19" s="3"/>
      <c r="K19" s="3"/>
      <c r="L19" s="3"/>
      <c r="M19" s="3"/>
      <c r="N19" s="3"/>
      <c r="O19" s="3"/>
      <c r="P19" s="3"/>
      <c r="Q19" s="3"/>
      <c r="R19" s="3"/>
      <c r="S19" s="3"/>
      <c r="T19" s="3"/>
      <c r="U19" s="3"/>
      <c r="V19" s="3"/>
      <c r="W19" s="3"/>
      <c r="X19" s="3"/>
      <c r="Y19" s="3"/>
      <c r="Z19" s="3"/>
      <c r="AA19" s="3"/>
      <c r="AB19" s="3"/>
      <c r="AC19" s="3"/>
      <c r="AD19" s="45"/>
      <c r="AF19" s="8"/>
    </row>
    <row r="20" spans="1:32" ht="15" customHeight="1" x14ac:dyDescent="0.2">
      <c r="A20" s="37"/>
      <c r="B20" s="42"/>
      <c r="C20" s="348" t="s">
        <v>59</v>
      </c>
      <c r="D20" s="348"/>
      <c r="E20" s="348"/>
      <c r="F20" s="348"/>
      <c r="G20" s="348"/>
      <c r="H20" s="348"/>
      <c r="I20" s="348"/>
      <c r="J20" s="348"/>
      <c r="K20" s="348"/>
      <c r="L20" s="348"/>
      <c r="M20" s="348"/>
      <c r="N20" s="348"/>
      <c r="O20" s="348"/>
      <c r="P20" s="348"/>
      <c r="Q20" s="348"/>
      <c r="R20" s="348"/>
      <c r="S20" s="348"/>
      <c r="T20" s="348"/>
      <c r="U20" s="348"/>
      <c r="V20" s="348"/>
      <c r="W20" s="348"/>
      <c r="X20" s="348"/>
      <c r="Y20" s="348"/>
      <c r="Z20" s="348"/>
      <c r="AA20" s="348"/>
      <c r="AB20" s="348"/>
      <c r="AC20" s="348"/>
      <c r="AD20" s="46"/>
      <c r="AF20" s="8"/>
    </row>
    <row r="21" spans="1:32" ht="15" customHeight="1" x14ac:dyDescent="0.2">
      <c r="A21" s="37"/>
      <c r="B21" s="42"/>
      <c r="C21" s="3"/>
      <c r="D21" s="3"/>
      <c r="E21" s="3"/>
      <c r="F21" s="3"/>
      <c r="G21" s="3"/>
      <c r="H21" s="3"/>
      <c r="I21" s="3"/>
      <c r="J21" s="3"/>
      <c r="K21" s="3"/>
      <c r="L21" s="3"/>
      <c r="M21" s="3"/>
      <c r="N21" s="3"/>
      <c r="O21" s="3"/>
      <c r="P21" s="3"/>
      <c r="Q21" s="3"/>
      <c r="R21" s="3"/>
      <c r="S21" s="3"/>
      <c r="T21" s="3"/>
      <c r="U21" s="3"/>
      <c r="V21" s="3"/>
      <c r="W21" s="3"/>
      <c r="X21" s="3"/>
      <c r="Y21" s="3"/>
      <c r="Z21" s="3"/>
      <c r="AA21" s="3"/>
      <c r="AB21" s="3"/>
      <c r="AC21" s="3"/>
      <c r="AD21" s="45"/>
      <c r="AF21" s="8"/>
    </row>
    <row r="22" spans="1:32" ht="60" customHeight="1" x14ac:dyDescent="0.2">
      <c r="A22" s="37"/>
      <c r="B22" s="42"/>
      <c r="C22" s="217"/>
      <c r="D22" s="217"/>
      <c r="E22" s="217"/>
      <c r="F22" s="217"/>
      <c r="G22" s="217"/>
      <c r="H22" s="217"/>
      <c r="I22" s="217"/>
      <c r="J22" s="217"/>
      <c r="K22" s="217"/>
      <c r="L22" s="217"/>
      <c r="M22" s="217"/>
      <c r="N22" s="217"/>
      <c r="O22" s="217"/>
      <c r="P22" s="217"/>
      <c r="Q22" s="217"/>
      <c r="R22" s="217"/>
      <c r="S22" s="217"/>
      <c r="T22" s="217"/>
      <c r="U22" s="217"/>
      <c r="V22" s="217"/>
      <c r="W22" s="217"/>
      <c r="X22" s="217"/>
      <c r="Y22" s="217"/>
      <c r="Z22" s="217"/>
      <c r="AA22" s="217"/>
      <c r="AB22" s="217"/>
      <c r="AC22" s="217"/>
      <c r="AD22" s="44"/>
      <c r="AF22" s="8"/>
    </row>
    <row r="23" spans="1:32" ht="15" customHeight="1" thickBot="1" x14ac:dyDescent="0.25">
      <c r="A23" s="37"/>
      <c r="B23" s="47"/>
      <c r="C23" s="48"/>
      <c r="D23" s="48"/>
      <c r="E23" s="48"/>
      <c r="F23" s="48"/>
      <c r="G23" s="48"/>
      <c r="H23" s="48"/>
      <c r="I23" s="48"/>
      <c r="J23" s="48"/>
      <c r="K23" s="48"/>
      <c r="L23" s="48"/>
      <c r="M23" s="48"/>
      <c r="N23" s="48"/>
      <c r="O23" s="48"/>
      <c r="P23" s="48"/>
      <c r="Q23" s="48"/>
      <c r="R23" s="48"/>
      <c r="S23" s="48"/>
      <c r="T23" s="48"/>
      <c r="U23" s="48"/>
      <c r="V23" s="48"/>
      <c r="W23" s="48"/>
      <c r="X23" s="48"/>
      <c r="Y23" s="48"/>
      <c r="Z23" s="48"/>
      <c r="AA23" s="48"/>
      <c r="AB23" s="48"/>
      <c r="AC23" s="48"/>
      <c r="AD23" s="49"/>
      <c r="AF23" s="8"/>
    </row>
    <row r="24" spans="1:32" ht="15" customHeight="1" thickBot="1" x14ac:dyDescent="0.25">
      <c r="A24" s="37"/>
      <c r="AF24" s="8"/>
    </row>
    <row r="25" spans="1:32" ht="15" customHeight="1" x14ac:dyDescent="0.2">
      <c r="A25" s="37"/>
      <c r="B25" s="38"/>
      <c r="C25" s="39"/>
      <c r="D25" s="39"/>
      <c r="E25" s="39"/>
      <c r="F25" s="39"/>
      <c r="G25" s="39"/>
      <c r="H25" s="39"/>
      <c r="I25" s="39"/>
      <c r="J25" s="39"/>
      <c r="K25" s="39"/>
      <c r="L25" s="39"/>
      <c r="M25" s="39"/>
      <c r="N25" s="39"/>
      <c r="O25" s="39"/>
      <c r="P25" s="39"/>
      <c r="Q25" s="39"/>
      <c r="R25" s="39"/>
      <c r="S25" s="39"/>
      <c r="T25" s="39"/>
      <c r="U25" s="39"/>
      <c r="V25" s="39"/>
      <c r="W25" s="39"/>
      <c r="X25" s="39"/>
      <c r="Y25" s="39"/>
      <c r="Z25" s="39"/>
      <c r="AA25" s="39"/>
      <c r="AB25" s="39"/>
      <c r="AC25" s="39"/>
      <c r="AD25" s="40"/>
      <c r="AF25" s="8"/>
    </row>
    <row r="26" spans="1:32" ht="15" customHeight="1" x14ac:dyDescent="0.2">
      <c r="A26" s="41">
        <v>2</v>
      </c>
      <c r="B26" s="42"/>
      <c r="C26" s="43" t="s">
        <v>16</v>
      </c>
      <c r="D26" s="3"/>
      <c r="E26" s="64"/>
      <c r="F26" s="64"/>
      <c r="G26" s="64"/>
      <c r="H26" s="347"/>
      <c r="I26" s="347"/>
      <c r="J26" s="347"/>
      <c r="K26" s="347"/>
      <c r="L26" s="347"/>
      <c r="M26" s="347"/>
      <c r="N26" s="347"/>
      <c r="O26" s="347"/>
      <c r="P26" s="347"/>
      <c r="Q26" s="347"/>
      <c r="R26" s="347"/>
      <c r="S26" s="347"/>
      <c r="T26" s="347"/>
      <c r="U26" s="347"/>
      <c r="V26" s="347"/>
      <c r="W26" s="347"/>
      <c r="X26" s="347"/>
      <c r="Y26" s="347"/>
      <c r="Z26" s="347"/>
      <c r="AA26" s="347"/>
      <c r="AB26" s="347"/>
      <c r="AC26" s="347"/>
      <c r="AD26" s="44"/>
      <c r="AF26" s="8"/>
    </row>
    <row r="27" spans="1:32" ht="15" customHeight="1" x14ac:dyDescent="0.2">
      <c r="A27" s="37"/>
      <c r="B27" s="42"/>
      <c r="C27" s="43" t="s">
        <v>19</v>
      </c>
      <c r="D27" s="3"/>
      <c r="E27" s="64"/>
      <c r="F27" s="64"/>
      <c r="G27" s="64"/>
      <c r="H27" s="64"/>
      <c r="I27" s="64"/>
      <c r="J27" s="64"/>
      <c r="K27" s="64"/>
      <c r="L27" s="221"/>
      <c r="M27" s="221"/>
      <c r="N27" s="221"/>
      <c r="O27" s="221"/>
      <c r="P27" s="221"/>
      <c r="Q27" s="221"/>
      <c r="R27" s="221"/>
      <c r="S27" s="221"/>
      <c r="T27" s="221"/>
      <c r="U27" s="221"/>
      <c r="V27" s="221"/>
      <c r="W27" s="221"/>
      <c r="X27" s="221"/>
      <c r="Y27" s="221"/>
      <c r="Z27" s="221"/>
      <c r="AA27" s="221"/>
      <c r="AB27" s="221"/>
      <c r="AC27" s="221"/>
      <c r="AD27" s="44"/>
      <c r="AF27" s="8"/>
    </row>
    <row r="28" spans="1:32" ht="15" customHeight="1" x14ac:dyDescent="0.2">
      <c r="A28" s="37"/>
      <c r="B28" s="42"/>
      <c r="C28" s="43" t="s">
        <v>17</v>
      </c>
      <c r="D28" s="3"/>
      <c r="E28" s="347"/>
      <c r="F28" s="347"/>
      <c r="G28" s="347"/>
      <c r="H28" s="347"/>
      <c r="I28" s="347"/>
      <c r="J28" s="347"/>
      <c r="K28" s="347"/>
      <c r="L28" s="347"/>
      <c r="M28" s="347"/>
      <c r="N28" s="347"/>
      <c r="O28" s="347"/>
      <c r="P28" s="347"/>
      <c r="Q28" s="347"/>
      <c r="R28" s="347"/>
      <c r="S28" s="347"/>
      <c r="T28" s="347"/>
      <c r="U28" s="347"/>
      <c r="V28" s="347"/>
      <c r="W28" s="347"/>
      <c r="X28" s="347"/>
      <c r="Y28" s="347"/>
      <c r="Z28" s="347"/>
      <c r="AA28" s="347"/>
      <c r="AB28" s="347"/>
      <c r="AC28" s="347"/>
      <c r="AD28" s="44"/>
      <c r="AF28" s="8"/>
    </row>
    <row r="29" spans="1:32" ht="15" customHeight="1" x14ac:dyDescent="0.2">
      <c r="A29" s="37"/>
      <c r="B29" s="42"/>
      <c r="C29" s="43" t="s">
        <v>14</v>
      </c>
      <c r="D29" s="3"/>
      <c r="E29" s="64"/>
      <c r="F29" s="64"/>
      <c r="G29" s="64"/>
      <c r="H29" s="221"/>
      <c r="I29" s="221"/>
      <c r="J29" s="221"/>
      <c r="K29" s="221"/>
      <c r="L29" s="221"/>
      <c r="M29" s="221"/>
      <c r="N29" s="221"/>
      <c r="O29" s="221"/>
      <c r="P29" s="221"/>
      <c r="Q29" s="221"/>
      <c r="R29" s="221"/>
      <c r="S29" s="221"/>
      <c r="T29" s="221"/>
      <c r="U29" s="221"/>
      <c r="V29" s="221"/>
      <c r="W29" s="221"/>
      <c r="X29" s="221"/>
      <c r="Y29" s="221"/>
      <c r="Z29" s="221"/>
      <c r="AA29" s="221"/>
      <c r="AB29" s="221"/>
      <c r="AC29" s="221"/>
      <c r="AD29" s="44"/>
      <c r="AF29" s="8"/>
    </row>
    <row r="30" spans="1:32" ht="15" customHeight="1" x14ac:dyDescent="0.2">
      <c r="A30" s="37"/>
      <c r="B30" s="42"/>
      <c r="C30" s="3"/>
      <c r="D30" s="3"/>
      <c r="E30" s="3"/>
      <c r="F30" s="3"/>
      <c r="G30" s="3"/>
      <c r="H30" s="3"/>
      <c r="I30" s="3"/>
      <c r="J30" s="3"/>
      <c r="K30" s="3"/>
      <c r="L30" s="3"/>
      <c r="M30" s="3"/>
      <c r="N30" s="3"/>
      <c r="O30" s="3"/>
      <c r="P30" s="3"/>
      <c r="Q30" s="3"/>
      <c r="R30" s="3"/>
      <c r="S30" s="3"/>
      <c r="T30" s="3"/>
      <c r="U30" s="3"/>
      <c r="V30" s="3"/>
      <c r="W30" s="3"/>
      <c r="X30" s="3"/>
      <c r="Y30" s="3"/>
      <c r="Z30" s="3"/>
      <c r="AA30" s="3"/>
      <c r="AB30" s="3"/>
      <c r="AC30" s="3"/>
      <c r="AD30" s="45"/>
      <c r="AF30" s="8"/>
    </row>
    <row r="31" spans="1:32" ht="15" customHeight="1" x14ac:dyDescent="0.2">
      <c r="A31" s="37"/>
      <c r="B31" s="42"/>
      <c r="C31" s="348" t="s">
        <v>59</v>
      </c>
      <c r="D31" s="348"/>
      <c r="E31" s="348"/>
      <c r="F31" s="348"/>
      <c r="G31" s="348"/>
      <c r="H31" s="348"/>
      <c r="I31" s="348"/>
      <c r="J31" s="348"/>
      <c r="K31" s="348"/>
      <c r="L31" s="348"/>
      <c r="M31" s="348"/>
      <c r="N31" s="348"/>
      <c r="O31" s="348"/>
      <c r="P31" s="348"/>
      <c r="Q31" s="348"/>
      <c r="R31" s="348"/>
      <c r="S31" s="348"/>
      <c r="T31" s="348"/>
      <c r="U31" s="348"/>
      <c r="V31" s="348"/>
      <c r="W31" s="348"/>
      <c r="X31" s="348"/>
      <c r="Y31" s="348"/>
      <c r="Z31" s="348"/>
      <c r="AA31" s="348"/>
      <c r="AB31" s="348"/>
      <c r="AC31" s="348"/>
      <c r="AD31" s="46"/>
      <c r="AF31" s="8"/>
    </row>
    <row r="32" spans="1:32" ht="15" customHeight="1" x14ac:dyDescent="0.2">
      <c r="A32" s="37"/>
      <c r="B32" s="42"/>
      <c r="C32" s="3"/>
      <c r="D32" s="3"/>
      <c r="E32" s="3"/>
      <c r="F32" s="3"/>
      <c r="G32" s="3"/>
      <c r="H32" s="3"/>
      <c r="I32" s="3"/>
      <c r="J32" s="3"/>
      <c r="K32" s="3"/>
      <c r="L32" s="3"/>
      <c r="M32" s="3"/>
      <c r="N32" s="3"/>
      <c r="O32" s="3"/>
      <c r="P32" s="3"/>
      <c r="Q32" s="3"/>
      <c r="R32" s="3"/>
      <c r="S32" s="3"/>
      <c r="T32" s="3"/>
      <c r="U32" s="3"/>
      <c r="V32" s="3"/>
      <c r="W32" s="3"/>
      <c r="X32" s="3"/>
      <c r="Y32" s="3"/>
      <c r="Z32" s="3"/>
      <c r="AA32" s="3"/>
      <c r="AB32" s="3"/>
      <c r="AC32" s="3"/>
      <c r="AD32" s="45"/>
      <c r="AF32" s="8"/>
    </row>
    <row r="33" spans="1:32" ht="60" customHeight="1" x14ac:dyDescent="0.2">
      <c r="A33" s="37"/>
      <c r="B33" s="42"/>
      <c r="C33" s="217"/>
      <c r="D33" s="217"/>
      <c r="E33" s="217"/>
      <c r="F33" s="217"/>
      <c r="G33" s="217"/>
      <c r="H33" s="217"/>
      <c r="I33" s="217"/>
      <c r="J33" s="217"/>
      <c r="K33" s="217"/>
      <c r="L33" s="217"/>
      <c r="M33" s="217"/>
      <c r="N33" s="217"/>
      <c r="O33" s="217"/>
      <c r="P33" s="217"/>
      <c r="Q33" s="217"/>
      <c r="R33" s="217"/>
      <c r="S33" s="217"/>
      <c r="T33" s="217"/>
      <c r="U33" s="217"/>
      <c r="V33" s="217"/>
      <c r="W33" s="217"/>
      <c r="X33" s="217"/>
      <c r="Y33" s="217"/>
      <c r="Z33" s="217"/>
      <c r="AA33" s="217"/>
      <c r="AB33" s="217"/>
      <c r="AC33" s="217"/>
      <c r="AD33" s="44"/>
      <c r="AF33" s="8"/>
    </row>
    <row r="34" spans="1:32" ht="15" customHeight="1" thickBot="1" x14ac:dyDescent="0.25">
      <c r="A34" s="37"/>
      <c r="B34" s="47"/>
      <c r="C34" s="48"/>
      <c r="D34" s="48"/>
      <c r="E34" s="48"/>
      <c r="F34" s="48"/>
      <c r="G34" s="48"/>
      <c r="H34" s="48"/>
      <c r="I34" s="48"/>
      <c r="J34" s="48"/>
      <c r="K34" s="48"/>
      <c r="L34" s="48"/>
      <c r="M34" s="48"/>
      <c r="N34" s="48"/>
      <c r="O34" s="48"/>
      <c r="P34" s="48"/>
      <c r="Q34" s="48"/>
      <c r="R34" s="48"/>
      <c r="S34" s="48"/>
      <c r="T34" s="48"/>
      <c r="U34" s="48"/>
      <c r="V34" s="48"/>
      <c r="W34" s="48"/>
      <c r="X34" s="48"/>
      <c r="Y34" s="48"/>
      <c r="Z34" s="48"/>
      <c r="AA34" s="48"/>
      <c r="AB34" s="48"/>
      <c r="AC34" s="48"/>
      <c r="AD34" s="49"/>
      <c r="AF34" s="8"/>
    </row>
    <row r="35" spans="1:32" ht="15" customHeight="1" thickBot="1" x14ac:dyDescent="0.25">
      <c r="A35" s="37"/>
      <c r="AF35" s="8"/>
    </row>
    <row r="36" spans="1:32" ht="15" customHeight="1" x14ac:dyDescent="0.2">
      <c r="A36" s="37"/>
      <c r="B36" s="38"/>
      <c r="C36" s="39"/>
      <c r="D36" s="39"/>
      <c r="E36" s="39"/>
      <c r="F36" s="39"/>
      <c r="G36" s="39"/>
      <c r="H36" s="39"/>
      <c r="I36" s="39"/>
      <c r="J36" s="39"/>
      <c r="K36" s="39"/>
      <c r="L36" s="39"/>
      <c r="M36" s="39"/>
      <c r="N36" s="39"/>
      <c r="O36" s="39"/>
      <c r="P36" s="39"/>
      <c r="Q36" s="39"/>
      <c r="R36" s="39"/>
      <c r="S36" s="39"/>
      <c r="T36" s="39"/>
      <c r="U36" s="39"/>
      <c r="V36" s="39"/>
      <c r="W36" s="39"/>
      <c r="X36" s="39"/>
      <c r="Y36" s="39"/>
      <c r="Z36" s="39"/>
      <c r="AA36" s="39"/>
      <c r="AB36" s="39"/>
      <c r="AC36" s="39"/>
      <c r="AD36" s="40"/>
      <c r="AF36" s="8"/>
    </row>
    <row r="37" spans="1:32" ht="15" customHeight="1" x14ac:dyDescent="0.2">
      <c r="A37" s="41">
        <v>3</v>
      </c>
      <c r="B37" s="42"/>
      <c r="C37" s="43" t="s">
        <v>16</v>
      </c>
      <c r="D37" s="3"/>
      <c r="E37" s="64"/>
      <c r="F37" s="64"/>
      <c r="G37" s="64"/>
      <c r="H37" s="347"/>
      <c r="I37" s="347"/>
      <c r="J37" s="347"/>
      <c r="K37" s="347"/>
      <c r="L37" s="347"/>
      <c r="M37" s="347"/>
      <c r="N37" s="347"/>
      <c r="O37" s="347"/>
      <c r="P37" s="347"/>
      <c r="Q37" s="347"/>
      <c r="R37" s="347"/>
      <c r="S37" s="347"/>
      <c r="T37" s="347"/>
      <c r="U37" s="347"/>
      <c r="V37" s="347"/>
      <c r="W37" s="347"/>
      <c r="X37" s="347"/>
      <c r="Y37" s="347"/>
      <c r="Z37" s="347"/>
      <c r="AA37" s="347"/>
      <c r="AB37" s="347"/>
      <c r="AC37" s="347"/>
      <c r="AD37" s="44"/>
      <c r="AF37" s="8"/>
    </row>
    <row r="38" spans="1:32" ht="15" customHeight="1" x14ac:dyDescent="0.2">
      <c r="A38" s="37"/>
      <c r="B38" s="42"/>
      <c r="C38" s="43" t="s">
        <v>19</v>
      </c>
      <c r="D38" s="3"/>
      <c r="E38" s="64"/>
      <c r="F38" s="64"/>
      <c r="G38" s="64"/>
      <c r="H38" s="64"/>
      <c r="I38" s="64"/>
      <c r="J38" s="64"/>
      <c r="K38" s="64"/>
      <c r="L38" s="221"/>
      <c r="M38" s="221"/>
      <c r="N38" s="221"/>
      <c r="O38" s="221"/>
      <c r="P38" s="221"/>
      <c r="Q38" s="221"/>
      <c r="R38" s="221"/>
      <c r="S38" s="221"/>
      <c r="T38" s="221"/>
      <c r="U38" s="221"/>
      <c r="V38" s="221"/>
      <c r="W38" s="221"/>
      <c r="X38" s="221"/>
      <c r="Y38" s="221"/>
      <c r="Z38" s="221"/>
      <c r="AA38" s="221"/>
      <c r="AB38" s="221"/>
      <c r="AC38" s="221"/>
      <c r="AD38" s="44"/>
      <c r="AF38" s="8"/>
    </row>
    <row r="39" spans="1:32" ht="15" customHeight="1" x14ac:dyDescent="0.2">
      <c r="A39" s="37"/>
      <c r="B39" s="42"/>
      <c r="C39" s="43" t="s">
        <v>17</v>
      </c>
      <c r="D39" s="3"/>
      <c r="E39" s="347"/>
      <c r="F39" s="347"/>
      <c r="G39" s="347"/>
      <c r="H39" s="347"/>
      <c r="I39" s="347"/>
      <c r="J39" s="347"/>
      <c r="K39" s="347"/>
      <c r="L39" s="347"/>
      <c r="M39" s="347"/>
      <c r="N39" s="347"/>
      <c r="O39" s="347"/>
      <c r="P39" s="347"/>
      <c r="Q39" s="347"/>
      <c r="R39" s="347"/>
      <c r="S39" s="347"/>
      <c r="T39" s="347"/>
      <c r="U39" s="347"/>
      <c r="V39" s="347"/>
      <c r="W39" s="347"/>
      <c r="X39" s="347"/>
      <c r="Y39" s="347"/>
      <c r="Z39" s="347"/>
      <c r="AA39" s="347"/>
      <c r="AB39" s="347"/>
      <c r="AC39" s="347"/>
      <c r="AD39" s="44"/>
      <c r="AF39" s="8"/>
    </row>
    <row r="40" spans="1:32" ht="15" customHeight="1" x14ac:dyDescent="0.2">
      <c r="A40" s="37"/>
      <c r="B40" s="42"/>
      <c r="C40" s="43" t="s">
        <v>14</v>
      </c>
      <c r="D40" s="3"/>
      <c r="E40" s="64"/>
      <c r="F40" s="64"/>
      <c r="G40" s="64"/>
      <c r="H40" s="221"/>
      <c r="I40" s="221"/>
      <c r="J40" s="221"/>
      <c r="K40" s="221"/>
      <c r="L40" s="221"/>
      <c r="M40" s="221"/>
      <c r="N40" s="221"/>
      <c r="O40" s="221"/>
      <c r="P40" s="221"/>
      <c r="Q40" s="221"/>
      <c r="R40" s="221"/>
      <c r="S40" s="221"/>
      <c r="T40" s="221"/>
      <c r="U40" s="221"/>
      <c r="V40" s="221"/>
      <c r="W40" s="221"/>
      <c r="X40" s="221"/>
      <c r="Y40" s="221"/>
      <c r="Z40" s="221"/>
      <c r="AA40" s="221"/>
      <c r="AB40" s="221"/>
      <c r="AC40" s="221"/>
      <c r="AD40" s="44"/>
      <c r="AF40" s="8"/>
    </row>
    <row r="41" spans="1:32" ht="15" customHeight="1" x14ac:dyDescent="0.2">
      <c r="A41" s="37"/>
      <c r="B41" s="42"/>
      <c r="C41" s="3"/>
      <c r="D41" s="3"/>
      <c r="E41" s="3"/>
      <c r="F41" s="3"/>
      <c r="G41" s="3"/>
      <c r="H41" s="3"/>
      <c r="I41" s="3"/>
      <c r="J41" s="3"/>
      <c r="K41" s="3"/>
      <c r="L41" s="3"/>
      <c r="M41" s="3"/>
      <c r="N41" s="3"/>
      <c r="O41" s="3"/>
      <c r="P41" s="3"/>
      <c r="Q41" s="3"/>
      <c r="R41" s="3"/>
      <c r="S41" s="3"/>
      <c r="T41" s="3"/>
      <c r="U41" s="3"/>
      <c r="V41" s="3"/>
      <c r="W41" s="3"/>
      <c r="X41" s="3"/>
      <c r="Y41" s="3"/>
      <c r="Z41" s="3"/>
      <c r="AA41" s="3"/>
      <c r="AB41" s="3"/>
      <c r="AC41" s="3"/>
      <c r="AD41" s="45"/>
      <c r="AF41" s="8"/>
    </row>
    <row r="42" spans="1:32" ht="15" customHeight="1" x14ac:dyDescent="0.2">
      <c r="A42" s="37"/>
      <c r="B42" s="42"/>
      <c r="C42" s="348" t="s">
        <v>59</v>
      </c>
      <c r="D42" s="348"/>
      <c r="E42" s="348"/>
      <c r="F42" s="348"/>
      <c r="G42" s="348"/>
      <c r="H42" s="348"/>
      <c r="I42" s="348"/>
      <c r="J42" s="348"/>
      <c r="K42" s="348"/>
      <c r="L42" s="348"/>
      <c r="M42" s="348"/>
      <c r="N42" s="348"/>
      <c r="O42" s="348"/>
      <c r="P42" s="348"/>
      <c r="Q42" s="348"/>
      <c r="R42" s="348"/>
      <c r="S42" s="348"/>
      <c r="T42" s="348"/>
      <c r="U42" s="348"/>
      <c r="V42" s="348"/>
      <c r="W42" s="348"/>
      <c r="X42" s="348"/>
      <c r="Y42" s="348"/>
      <c r="Z42" s="348"/>
      <c r="AA42" s="348"/>
      <c r="AB42" s="348"/>
      <c r="AC42" s="348"/>
      <c r="AD42" s="46"/>
      <c r="AF42" s="8"/>
    </row>
    <row r="43" spans="1:32" ht="15" customHeight="1" x14ac:dyDescent="0.2">
      <c r="A43" s="37"/>
      <c r="B43" s="42"/>
      <c r="C43" s="3"/>
      <c r="D43" s="3"/>
      <c r="E43" s="3"/>
      <c r="F43" s="3"/>
      <c r="G43" s="3"/>
      <c r="H43" s="3"/>
      <c r="I43" s="3"/>
      <c r="J43" s="3"/>
      <c r="K43" s="3"/>
      <c r="L43" s="3"/>
      <c r="M43" s="3"/>
      <c r="N43" s="3"/>
      <c r="O43" s="3"/>
      <c r="P43" s="3"/>
      <c r="Q43" s="3"/>
      <c r="R43" s="3"/>
      <c r="S43" s="3"/>
      <c r="T43" s="3"/>
      <c r="U43" s="3"/>
      <c r="V43" s="3"/>
      <c r="W43" s="3"/>
      <c r="X43" s="3"/>
      <c r="Y43" s="3"/>
      <c r="Z43" s="3"/>
      <c r="AA43" s="3"/>
      <c r="AB43" s="3"/>
      <c r="AC43" s="3"/>
      <c r="AD43" s="45"/>
      <c r="AF43" s="8"/>
    </row>
    <row r="44" spans="1:32" ht="60" customHeight="1" x14ac:dyDescent="0.2">
      <c r="A44" s="37"/>
      <c r="B44" s="42"/>
      <c r="C44" s="217"/>
      <c r="D44" s="217"/>
      <c r="E44" s="217"/>
      <c r="F44" s="217"/>
      <c r="G44" s="217"/>
      <c r="H44" s="217"/>
      <c r="I44" s="217"/>
      <c r="J44" s="217"/>
      <c r="K44" s="217"/>
      <c r="L44" s="217"/>
      <c r="M44" s="217"/>
      <c r="N44" s="217"/>
      <c r="O44" s="217"/>
      <c r="P44" s="217"/>
      <c r="Q44" s="217"/>
      <c r="R44" s="217"/>
      <c r="S44" s="217"/>
      <c r="T44" s="217"/>
      <c r="U44" s="217"/>
      <c r="V44" s="217"/>
      <c r="W44" s="217"/>
      <c r="X44" s="217"/>
      <c r="Y44" s="217"/>
      <c r="Z44" s="217"/>
      <c r="AA44" s="217"/>
      <c r="AB44" s="217"/>
      <c r="AC44" s="217"/>
      <c r="AD44" s="44"/>
      <c r="AF44" s="8"/>
    </row>
    <row r="45" spans="1:32" ht="15" customHeight="1" thickBot="1" x14ac:dyDescent="0.25">
      <c r="A45" s="37"/>
      <c r="B45" s="47"/>
      <c r="C45" s="48"/>
      <c r="D45" s="48"/>
      <c r="E45" s="48"/>
      <c r="F45" s="48"/>
      <c r="G45" s="48"/>
      <c r="H45" s="48"/>
      <c r="I45" s="48"/>
      <c r="J45" s="48"/>
      <c r="K45" s="48"/>
      <c r="L45" s="48"/>
      <c r="M45" s="48"/>
      <c r="N45" s="48"/>
      <c r="O45" s="48"/>
      <c r="P45" s="48"/>
      <c r="Q45" s="48"/>
      <c r="R45" s="48"/>
      <c r="S45" s="48"/>
      <c r="T45" s="48"/>
      <c r="U45" s="48"/>
      <c r="V45" s="48"/>
      <c r="W45" s="48"/>
      <c r="X45" s="48"/>
      <c r="Y45" s="48"/>
      <c r="Z45" s="48"/>
      <c r="AA45" s="48"/>
      <c r="AB45" s="48"/>
      <c r="AC45" s="48"/>
      <c r="AD45" s="49"/>
      <c r="AF45" s="8"/>
    </row>
    <row r="46" spans="1:32" ht="15" customHeight="1" thickBot="1" x14ac:dyDescent="0.25">
      <c r="A46" s="37"/>
      <c r="AF46" s="8"/>
    </row>
    <row r="47" spans="1:32" ht="15" customHeight="1" x14ac:dyDescent="0.2">
      <c r="A47" s="37"/>
      <c r="B47" s="38"/>
      <c r="C47" s="39"/>
      <c r="D47" s="39"/>
      <c r="E47" s="39"/>
      <c r="F47" s="39"/>
      <c r="G47" s="39"/>
      <c r="H47" s="39"/>
      <c r="I47" s="39"/>
      <c r="J47" s="39"/>
      <c r="K47" s="39"/>
      <c r="L47" s="39"/>
      <c r="M47" s="39"/>
      <c r="N47" s="39"/>
      <c r="O47" s="39"/>
      <c r="P47" s="39"/>
      <c r="Q47" s="39"/>
      <c r="R47" s="39"/>
      <c r="S47" s="39"/>
      <c r="T47" s="39"/>
      <c r="U47" s="39"/>
      <c r="V47" s="39"/>
      <c r="W47" s="39"/>
      <c r="X47" s="39"/>
      <c r="Y47" s="39"/>
      <c r="Z47" s="39"/>
      <c r="AA47" s="39"/>
      <c r="AB47" s="39"/>
      <c r="AC47" s="39"/>
      <c r="AD47" s="40"/>
      <c r="AF47" s="8"/>
    </row>
    <row r="48" spans="1:32" ht="15" customHeight="1" x14ac:dyDescent="0.2">
      <c r="A48" s="41">
        <v>4</v>
      </c>
      <c r="B48" s="42"/>
      <c r="C48" s="43" t="s">
        <v>16</v>
      </c>
      <c r="D48" s="3"/>
      <c r="E48" s="65"/>
      <c r="F48" s="65"/>
      <c r="G48" s="65"/>
      <c r="H48" s="347"/>
      <c r="I48" s="347"/>
      <c r="J48" s="347"/>
      <c r="K48" s="347"/>
      <c r="L48" s="347"/>
      <c r="M48" s="347"/>
      <c r="N48" s="347"/>
      <c r="O48" s="347"/>
      <c r="P48" s="347"/>
      <c r="Q48" s="347"/>
      <c r="R48" s="347"/>
      <c r="S48" s="347"/>
      <c r="T48" s="347"/>
      <c r="U48" s="347"/>
      <c r="V48" s="347"/>
      <c r="W48" s="347"/>
      <c r="X48" s="347"/>
      <c r="Y48" s="347"/>
      <c r="Z48" s="347"/>
      <c r="AA48" s="347"/>
      <c r="AB48" s="347"/>
      <c r="AC48" s="347"/>
      <c r="AD48" s="44"/>
      <c r="AF48" s="8"/>
    </row>
    <row r="49" spans="1:32" ht="15" customHeight="1" x14ac:dyDescent="0.2">
      <c r="A49" s="37"/>
      <c r="B49" s="42"/>
      <c r="C49" s="43" t="s">
        <v>19</v>
      </c>
      <c r="D49" s="3"/>
      <c r="E49" s="65"/>
      <c r="F49" s="65"/>
      <c r="G49" s="65"/>
      <c r="H49" s="65"/>
      <c r="I49" s="65"/>
      <c r="J49" s="65"/>
      <c r="K49" s="65"/>
      <c r="L49" s="221"/>
      <c r="M49" s="221"/>
      <c r="N49" s="221"/>
      <c r="O49" s="221"/>
      <c r="P49" s="221"/>
      <c r="Q49" s="221"/>
      <c r="R49" s="221"/>
      <c r="S49" s="221"/>
      <c r="T49" s="221"/>
      <c r="U49" s="221"/>
      <c r="V49" s="221"/>
      <c r="W49" s="221"/>
      <c r="X49" s="221"/>
      <c r="Y49" s="221"/>
      <c r="Z49" s="221"/>
      <c r="AA49" s="221"/>
      <c r="AB49" s="221"/>
      <c r="AC49" s="221"/>
      <c r="AD49" s="44"/>
      <c r="AF49" s="8"/>
    </row>
    <row r="50" spans="1:32" ht="15" customHeight="1" x14ac:dyDescent="0.2">
      <c r="A50" s="37"/>
      <c r="B50" s="42"/>
      <c r="C50" s="43" t="s">
        <v>17</v>
      </c>
      <c r="D50" s="3"/>
      <c r="E50" s="347"/>
      <c r="F50" s="347"/>
      <c r="G50" s="347"/>
      <c r="H50" s="347"/>
      <c r="I50" s="347"/>
      <c r="J50" s="347"/>
      <c r="K50" s="347"/>
      <c r="L50" s="347"/>
      <c r="M50" s="347"/>
      <c r="N50" s="347"/>
      <c r="O50" s="347"/>
      <c r="P50" s="347"/>
      <c r="Q50" s="347"/>
      <c r="R50" s="347"/>
      <c r="S50" s="347"/>
      <c r="T50" s="347"/>
      <c r="U50" s="347"/>
      <c r="V50" s="347"/>
      <c r="W50" s="347"/>
      <c r="X50" s="347"/>
      <c r="Y50" s="347"/>
      <c r="Z50" s="347"/>
      <c r="AA50" s="347"/>
      <c r="AB50" s="347"/>
      <c r="AC50" s="347"/>
      <c r="AD50" s="44"/>
      <c r="AF50" s="8"/>
    </row>
    <row r="51" spans="1:32" ht="15" customHeight="1" x14ac:dyDescent="0.2">
      <c r="A51" s="37"/>
      <c r="B51" s="42"/>
      <c r="C51" s="43" t="s">
        <v>14</v>
      </c>
      <c r="D51" s="3"/>
      <c r="E51" s="65"/>
      <c r="F51" s="65"/>
      <c r="G51" s="65"/>
      <c r="H51" s="221"/>
      <c r="I51" s="221"/>
      <c r="J51" s="221"/>
      <c r="K51" s="221"/>
      <c r="L51" s="221"/>
      <c r="M51" s="221"/>
      <c r="N51" s="221"/>
      <c r="O51" s="221"/>
      <c r="P51" s="221"/>
      <c r="Q51" s="221"/>
      <c r="R51" s="221"/>
      <c r="S51" s="221"/>
      <c r="T51" s="221"/>
      <c r="U51" s="221"/>
      <c r="V51" s="221"/>
      <c r="W51" s="221"/>
      <c r="X51" s="221"/>
      <c r="Y51" s="221"/>
      <c r="Z51" s="221"/>
      <c r="AA51" s="221"/>
      <c r="AB51" s="221"/>
      <c r="AC51" s="221"/>
      <c r="AD51" s="44"/>
      <c r="AF51" s="8"/>
    </row>
    <row r="52" spans="1:32" ht="15" customHeight="1" x14ac:dyDescent="0.2">
      <c r="A52" s="37"/>
      <c r="B52" s="42"/>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45"/>
      <c r="AF52" s="8"/>
    </row>
    <row r="53" spans="1:32" ht="15" customHeight="1" x14ac:dyDescent="0.2">
      <c r="A53" s="37"/>
      <c r="B53" s="42"/>
      <c r="C53" s="348" t="s">
        <v>59</v>
      </c>
      <c r="D53" s="348"/>
      <c r="E53" s="348"/>
      <c r="F53" s="348"/>
      <c r="G53" s="348"/>
      <c r="H53" s="348"/>
      <c r="I53" s="348"/>
      <c r="J53" s="348"/>
      <c r="K53" s="348"/>
      <c r="L53" s="348"/>
      <c r="M53" s="348"/>
      <c r="N53" s="348"/>
      <c r="O53" s="348"/>
      <c r="P53" s="348"/>
      <c r="Q53" s="348"/>
      <c r="R53" s="348"/>
      <c r="S53" s="348"/>
      <c r="T53" s="348"/>
      <c r="U53" s="348"/>
      <c r="V53" s="348"/>
      <c r="W53" s="348"/>
      <c r="X53" s="348"/>
      <c r="Y53" s="348"/>
      <c r="Z53" s="348"/>
      <c r="AA53" s="348"/>
      <c r="AB53" s="348"/>
      <c r="AC53" s="348"/>
      <c r="AD53" s="46"/>
      <c r="AF53" s="8"/>
    </row>
    <row r="54" spans="1:32" ht="15" customHeight="1" x14ac:dyDescent="0.2">
      <c r="A54" s="37"/>
      <c r="B54" s="42"/>
      <c r="C54" s="3"/>
      <c r="D54" s="3"/>
      <c r="E54" s="3"/>
      <c r="F54" s="3"/>
      <c r="G54" s="3"/>
      <c r="H54" s="3"/>
      <c r="I54" s="3"/>
      <c r="J54" s="3"/>
      <c r="K54" s="3"/>
      <c r="L54" s="3"/>
      <c r="M54" s="3"/>
      <c r="N54" s="3"/>
      <c r="O54" s="3"/>
      <c r="P54" s="3"/>
      <c r="Q54" s="3"/>
      <c r="R54" s="3"/>
      <c r="S54" s="3"/>
      <c r="T54" s="3"/>
      <c r="U54" s="3"/>
      <c r="V54" s="3"/>
      <c r="W54" s="3"/>
      <c r="X54" s="3"/>
      <c r="Y54" s="3"/>
      <c r="Z54" s="3"/>
      <c r="AA54" s="3"/>
      <c r="AB54" s="3"/>
      <c r="AC54" s="3"/>
      <c r="AD54" s="45"/>
      <c r="AF54" s="8"/>
    </row>
    <row r="55" spans="1:32" ht="60" customHeight="1" x14ac:dyDescent="0.2">
      <c r="A55" s="37"/>
      <c r="B55" s="42"/>
      <c r="C55" s="217"/>
      <c r="D55" s="217"/>
      <c r="E55" s="217"/>
      <c r="F55" s="217"/>
      <c r="G55" s="217"/>
      <c r="H55" s="217"/>
      <c r="I55" s="217"/>
      <c r="J55" s="217"/>
      <c r="K55" s="217"/>
      <c r="L55" s="217"/>
      <c r="M55" s="217"/>
      <c r="N55" s="217"/>
      <c r="O55" s="217"/>
      <c r="P55" s="217"/>
      <c r="Q55" s="217"/>
      <c r="R55" s="217"/>
      <c r="S55" s="217"/>
      <c r="T55" s="217"/>
      <c r="U55" s="217"/>
      <c r="V55" s="217"/>
      <c r="W55" s="217"/>
      <c r="X55" s="217"/>
      <c r="Y55" s="217"/>
      <c r="Z55" s="217"/>
      <c r="AA55" s="217"/>
      <c r="AB55" s="217"/>
      <c r="AC55" s="217"/>
      <c r="AD55" s="44"/>
      <c r="AF55" s="8"/>
    </row>
    <row r="56" spans="1:32" ht="15" customHeight="1" thickBot="1" x14ac:dyDescent="0.25">
      <c r="A56" s="37"/>
      <c r="B56" s="47"/>
      <c r="C56" s="48"/>
      <c r="D56" s="48"/>
      <c r="E56" s="48"/>
      <c r="F56" s="48"/>
      <c r="G56" s="48"/>
      <c r="H56" s="48"/>
      <c r="I56" s="48"/>
      <c r="J56" s="48"/>
      <c r="K56" s="48"/>
      <c r="L56" s="48"/>
      <c r="M56" s="48"/>
      <c r="N56" s="48"/>
      <c r="O56" s="48"/>
      <c r="P56" s="48"/>
      <c r="Q56" s="48"/>
      <c r="R56" s="48"/>
      <c r="S56" s="48"/>
      <c r="T56" s="48"/>
      <c r="U56" s="48"/>
      <c r="V56" s="48"/>
      <c r="W56" s="48"/>
      <c r="X56" s="48"/>
      <c r="Y56" s="48"/>
      <c r="Z56" s="48"/>
      <c r="AA56" s="48"/>
      <c r="AB56" s="48"/>
      <c r="AC56" s="48"/>
      <c r="AD56" s="49"/>
      <c r="AF56" s="8"/>
    </row>
    <row r="57" spans="1:32" thickBot="1" x14ac:dyDescent="0.25">
      <c r="A57" s="37"/>
      <c r="AF57" s="8"/>
    </row>
    <row r="58" spans="1:32" thickBot="1" x14ac:dyDescent="0.25">
      <c r="A58" s="37"/>
      <c r="B58" s="349" t="s">
        <v>312</v>
      </c>
      <c r="C58" s="350"/>
      <c r="D58" s="350"/>
      <c r="E58" s="350"/>
      <c r="F58" s="350"/>
      <c r="G58" s="350"/>
      <c r="H58" s="350"/>
      <c r="I58" s="350"/>
      <c r="J58" s="350"/>
      <c r="K58" s="350"/>
      <c r="L58" s="350"/>
      <c r="M58" s="350"/>
      <c r="N58" s="350"/>
      <c r="O58" s="350"/>
      <c r="P58" s="350"/>
      <c r="Q58" s="350"/>
      <c r="R58" s="350"/>
      <c r="S58" s="350"/>
      <c r="T58" s="350"/>
      <c r="U58" s="350"/>
      <c r="V58" s="350"/>
      <c r="W58" s="350"/>
      <c r="X58" s="350"/>
      <c r="Y58" s="350"/>
      <c r="Z58" s="350"/>
      <c r="AA58" s="350"/>
      <c r="AB58" s="350"/>
      <c r="AC58" s="350"/>
      <c r="AD58" s="351"/>
      <c r="AF58" s="8"/>
    </row>
    <row r="59" spans="1:32" thickBot="1" x14ac:dyDescent="0.25">
      <c r="A59" s="37"/>
      <c r="AF59" s="8"/>
    </row>
    <row r="60" spans="1:32" ht="15" customHeight="1" x14ac:dyDescent="0.2">
      <c r="A60" s="37"/>
      <c r="B60" s="38"/>
      <c r="C60" s="39"/>
      <c r="D60" s="39"/>
      <c r="E60" s="39"/>
      <c r="F60" s="39"/>
      <c r="G60" s="39"/>
      <c r="H60" s="39"/>
      <c r="I60" s="39"/>
      <c r="J60" s="39"/>
      <c r="K60" s="39"/>
      <c r="L60" s="39"/>
      <c r="M60" s="39"/>
      <c r="N60" s="39"/>
      <c r="O60" s="39"/>
      <c r="P60" s="39"/>
      <c r="Q60" s="39"/>
      <c r="R60" s="39"/>
      <c r="S60" s="39"/>
      <c r="T60" s="39"/>
      <c r="U60" s="39"/>
      <c r="V60" s="39"/>
      <c r="W60" s="39"/>
      <c r="X60" s="39"/>
      <c r="Y60" s="39"/>
      <c r="Z60" s="39"/>
      <c r="AA60" s="39"/>
      <c r="AB60" s="39"/>
      <c r="AC60" s="39"/>
      <c r="AD60" s="40"/>
      <c r="AF60" s="8"/>
    </row>
    <row r="61" spans="1:32" ht="15" customHeight="1" x14ac:dyDescent="0.2">
      <c r="A61" s="37"/>
      <c r="B61" s="42"/>
      <c r="C61" s="50" t="s">
        <v>60</v>
      </c>
      <c r="D61" s="3"/>
      <c r="E61" s="3"/>
      <c r="F61" s="3"/>
      <c r="G61" s="3"/>
      <c r="H61" s="3"/>
      <c r="I61" s="3"/>
      <c r="J61" s="3"/>
      <c r="K61" s="3"/>
      <c r="L61" s="3"/>
      <c r="M61" s="3"/>
      <c r="N61" s="3"/>
      <c r="O61" s="3"/>
      <c r="P61" s="3"/>
      <c r="Q61" s="3"/>
      <c r="R61" s="3"/>
      <c r="S61" s="3"/>
      <c r="T61" s="3"/>
      <c r="U61" s="3"/>
      <c r="V61" s="3"/>
      <c r="W61" s="3"/>
      <c r="X61" s="3"/>
      <c r="Y61" s="3"/>
      <c r="Z61" s="3"/>
      <c r="AA61" s="3"/>
      <c r="AB61" s="3"/>
      <c r="AC61" s="3"/>
      <c r="AD61" s="45"/>
      <c r="AF61" s="8"/>
    </row>
    <row r="62" spans="1:32" ht="93" customHeight="1" x14ac:dyDescent="0.2">
      <c r="A62" s="37"/>
      <c r="B62" s="42"/>
      <c r="C62" s="220"/>
      <c r="D62" s="221"/>
      <c r="E62" s="221"/>
      <c r="F62" s="221"/>
      <c r="G62" s="221"/>
      <c r="H62" s="221"/>
      <c r="I62" s="221"/>
      <c r="J62" s="221"/>
      <c r="K62" s="221"/>
      <c r="L62" s="221"/>
      <c r="M62" s="221"/>
      <c r="N62" s="221"/>
      <c r="O62" s="221"/>
      <c r="P62" s="221"/>
      <c r="Q62" s="221"/>
      <c r="R62" s="221"/>
      <c r="S62" s="221"/>
      <c r="T62" s="221"/>
      <c r="U62" s="221"/>
      <c r="V62" s="221"/>
      <c r="W62" s="221"/>
      <c r="X62" s="221"/>
      <c r="Y62" s="221"/>
      <c r="Z62" s="221"/>
      <c r="AA62" s="221"/>
      <c r="AB62" s="221"/>
      <c r="AC62" s="222"/>
      <c r="AD62" s="45"/>
      <c r="AF62" s="8"/>
    </row>
    <row r="63" spans="1:32" ht="14.25" x14ac:dyDescent="0.2">
      <c r="A63" s="37"/>
      <c r="B63" s="42"/>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45"/>
      <c r="AF63" s="8"/>
    </row>
    <row r="64" spans="1:32" ht="14.25" x14ac:dyDescent="0.2">
      <c r="A64" s="37"/>
      <c r="B64" s="42"/>
      <c r="C64" s="50" t="s">
        <v>61</v>
      </c>
      <c r="D64" s="3"/>
      <c r="E64" s="3"/>
      <c r="F64" s="3"/>
      <c r="G64" s="3"/>
      <c r="H64" s="3"/>
      <c r="I64" s="3"/>
      <c r="J64" s="3"/>
      <c r="K64" s="3"/>
      <c r="L64" s="3"/>
      <c r="M64" s="3"/>
      <c r="N64" s="3"/>
      <c r="O64" s="3"/>
      <c r="P64" s="3"/>
      <c r="Q64" s="3"/>
      <c r="R64" s="3"/>
      <c r="S64" s="3"/>
      <c r="T64" s="3"/>
      <c r="U64" s="3"/>
      <c r="V64" s="3"/>
      <c r="W64" s="3"/>
      <c r="X64" s="3"/>
      <c r="Y64" s="3"/>
      <c r="Z64" s="3"/>
      <c r="AA64" s="3"/>
      <c r="AB64" s="3"/>
      <c r="AC64" s="3"/>
      <c r="AD64" s="45"/>
      <c r="AF64" s="8"/>
    </row>
    <row r="65" spans="1:32" ht="93" customHeight="1" x14ac:dyDescent="0.2">
      <c r="A65" s="37"/>
      <c r="B65" s="42"/>
      <c r="C65" s="220"/>
      <c r="D65" s="221"/>
      <c r="E65" s="221"/>
      <c r="F65" s="221"/>
      <c r="G65" s="221"/>
      <c r="H65" s="221"/>
      <c r="I65" s="221"/>
      <c r="J65" s="221"/>
      <c r="K65" s="221"/>
      <c r="L65" s="221"/>
      <c r="M65" s="221"/>
      <c r="N65" s="221"/>
      <c r="O65" s="221"/>
      <c r="P65" s="221"/>
      <c r="Q65" s="221"/>
      <c r="R65" s="221"/>
      <c r="S65" s="221"/>
      <c r="T65" s="221"/>
      <c r="U65" s="221"/>
      <c r="V65" s="221"/>
      <c r="W65" s="221"/>
      <c r="X65" s="221"/>
      <c r="Y65" s="221"/>
      <c r="Z65" s="221"/>
      <c r="AA65" s="221"/>
      <c r="AB65" s="221"/>
      <c r="AC65" s="222"/>
      <c r="AD65" s="45"/>
      <c r="AF65" s="8"/>
    </row>
    <row r="66" spans="1:32" ht="14.25" customHeight="1" x14ac:dyDescent="0.2">
      <c r="A66" s="37"/>
      <c r="B66" s="42"/>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45"/>
      <c r="AF66" s="8"/>
    </row>
    <row r="67" spans="1:32" ht="14.25" x14ac:dyDescent="0.2">
      <c r="A67" s="37"/>
      <c r="B67" s="42"/>
      <c r="C67" s="50" t="s">
        <v>62</v>
      </c>
      <c r="D67" s="3"/>
      <c r="E67" s="3"/>
      <c r="F67" s="3"/>
      <c r="G67" s="3"/>
      <c r="H67" s="3"/>
      <c r="I67" s="3"/>
      <c r="J67" s="3"/>
      <c r="K67" s="3"/>
      <c r="L67" s="3"/>
      <c r="M67" s="3"/>
      <c r="N67" s="3"/>
      <c r="O67" s="3"/>
      <c r="P67" s="3"/>
      <c r="Q67" s="3"/>
      <c r="R67" s="3"/>
      <c r="S67" s="3"/>
      <c r="T67" s="3"/>
      <c r="U67" s="3"/>
      <c r="V67" s="3"/>
      <c r="W67" s="3"/>
      <c r="X67" s="3"/>
      <c r="Y67" s="3"/>
      <c r="Z67" s="3"/>
      <c r="AA67" s="3"/>
      <c r="AB67" s="3"/>
      <c r="AC67" s="3"/>
      <c r="AD67" s="45"/>
      <c r="AF67" s="8"/>
    </row>
    <row r="68" spans="1:32" ht="93" customHeight="1" x14ac:dyDescent="0.2">
      <c r="A68" s="37"/>
      <c r="B68" s="42"/>
      <c r="C68" s="220"/>
      <c r="D68" s="221"/>
      <c r="E68" s="221"/>
      <c r="F68" s="221"/>
      <c r="G68" s="221"/>
      <c r="H68" s="221"/>
      <c r="I68" s="221"/>
      <c r="J68" s="221"/>
      <c r="K68" s="221"/>
      <c r="L68" s="221"/>
      <c r="M68" s="221"/>
      <c r="N68" s="221"/>
      <c r="O68" s="221"/>
      <c r="P68" s="221"/>
      <c r="Q68" s="221"/>
      <c r="R68" s="221"/>
      <c r="S68" s="221"/>
      <c r="T68" s="221"/>
      <c r="U68" s="221"/>
      <c r="V68" s="221"/>
      <c r="W68" s="221"/>
      <c r="X68" s="221"/>
      <c r="Y68" s="221"/>
      <c r="Z68" s="221"/>
      <c r="AA68" s="221"/>
      <c r="AB68" s="221"/>
      <c r="AC68" s="222"/>
      <c r="AD68" s="45"/>
      <c r="AF68" s="8"/>
    </row>
    <row r="69" spans="1:32" ht="14.25" x14ac:dyDescent="0.2">
      <c r="A69" s="37"/>
      <c r="B69" s="42"/>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45"/>
      <c r="AF69" s="8"/>
    </row>
    <row r="70" spans="1:32" ht="14.25" x14ac:dyDescent="0.2">
      <c r="A70" s="37"/>
      <c r="B70" s="42"/>
      <c r="C70" s="50" t="s">
        <v>63</v>
      </c>
      <c r="D70" s="3"/>
      <c r="E70" s="3"/>
      <c r="F70" s="3"/>
      <c r="G70" s="3"/>
      <c r="H70" s="3"/>
      <c r="I70" s="3"/>
      <c r="J70" s="3"/>
      <c r="K70" s="3"/>
      <c r="L70" s="3"/>
      <c r="M70" s="3"/>
      <c r="N70" s="3"/>
      <c r="O70" s="3"/>
      <c r="P70" s="3"/>
      <c r="Q70" s="3"/>
      <c r="R70" s="3"/>
      <c r="S70" s="3"/>
      <c r="T70" s="3"/>
      <c r="U70" s="3"/>
      <c r="V70" s="3"/>
      <c r="W70" s="3"/>
      <c r="X70" s="3"/>
      <c r="Y70" s="3"/>
      <c r="Z70" s="3"/>
      <c r="AA70" s="3"/>
      <c r="AB70" s="3"/>
      <c r="AC70" s="3"/>
      <c r="AD70" s="45"/>
      <c r="AF70" s="8"/>
    </row>
    <row r="71" spans="1:32" ht="93" customHeight="1" x14ac:dyDescent="0.2">
      <c r="A71" s="37"/>
      <c r="B71" s="42"/>
      <c r="C71" s="220"/>
      <c r="D71" s="221"/>
      <c r="E71" s="221"/>
      <c r="F71" s="221"/>
      <c r="G71" s="221"/>
      <c r="H71" s="221"/>
      <c r="I71" s="221"/>
      <c r="J71" s="221"/>
      <c r="K71" s="221"/>
      <c r="L71" s="221"/>
      <c r="M71" s="221"/>
      <c r="N71" s="221"/>
      <c r="O71" s="221"/>
      <c r="P71" s="221"/>
      <c r="Q71" s="221"/>
      <c r="R71" s="221"/>
      <c r="S71" s="221"/>
      <c r="T71" s="221"/>
      <c r="U71" s="221"/>
      <c r="V71" s="221"/>
      <c r="W71" s="221"/>
      <c r="X71" s="221"/>
      <c r="Y71" s="221"/>
      <c r="Z71" s="221"/>
      <c r="AA71" s="221"/>
      <c r="AB71" s="221"/>
      <c r="AC71" s="222"/>
      <c r="AD71" s="45"/>
      <c r="AF71" s="8"/>
    </row>
    <row r="72" spans="1:32" ht="14.25" x14ac:dyDescent="0.2">
      <c r="A72" s="37"/>
      <c r="B72" s="42"/>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45"/>
      <c r="AF72" s="8"/>
    </row>
    <row r="73" spans="1:32" ht="14.25" x14ac:dyDescent="0.2">
      <c r="A73" s="37"/>
      <c r="B73" s="42"/>
      <c r="C73" s="50" t="s">
        <v>64</v>
      </c>
      <c r="D73" s="3"/>
      <c r="E73" s="3"/>
      <c r="F73" s="3"/>
      <c r="G73" s="3"/>
      <c r="H73" s="3"/>
      <c r="I73" s="3"/>
      <c r="J73" s="3"/>
      <c r="K73" s="3"/>
      <c r="L73" s="3"/>
      <c r="M73" s="3"/>
      <c r="N73" s="3"/>
      <c r="O73" s="3"/>
      <c r="P73" s="3"/>
      <c r="Q73" s="3"/>
      <c r="R73" s="3"/>
      <c r="S73" s="3"/>
      <c r="T73" s="3"/>
      <c r="U73" s="3"/>
      <c r="V73" s="3"/>
      <c r="W73" s="3"/>
      <c r="X73" s="3"/>
      <c r="Y73" s="3"/>
      <c r="Z73" s="3"/>
      <c r="AA73" s="3"/>
      <c r="AB73" s="3"/>
      <c r="AC73" s="3"/>
      <c r="AD73" s="45"/>
      <c r="AF73" s="8"/>
    </row>
    <row r="74" spans="1:32" ht="93" customHeight="1" x14ac:dyDescent="0.2">
      <c r="A74" s="37"/>
      <c r="B74" s="42"/>
      <c r="C74" s="220"/>
      <c r="D74" s="221"/>
      <c r="E74" s="221"/>
      <c r="F74" s="221"/>
      <c r="G74" s="221"/>
      <c r="H74" s="221"/>
      <c r="I74" s="221"/>
      <c r="J74" s="221"/>
      <c r="K74" s="221"/>
      <c r="L74" s="221"/>
      <c r="M74" s="221"/>
      <c r="N74" s="221"/>
      <c r="O74" s="221"/>
      <c r="P74" s="221"/>
      <c r="Q74" s="221"/>
      <c r="R74" s="221"/>
      <c r="S74" s="221"/>
      <c r="T74" s="221"/>
      <c r="U74" s="221"/>
      <c r="V74" s="221"/>
      <c r="W74" s="221"/>
      <c r="X74" s="221"/>
      <c r="Y74" s="221"/>
      <c r="Z74" s="221"/>
      <c r="AA74" s="221"/>
      <c r="AB74" s="221"/>
      <c r="AC74" s="222"/>
      <c r="AD74" s="45"/>
      <c r="AF74" s="8"/>
    </row>
    <row r="75" spans="1:32" ht="14.25" x14ac:dyDescent="0.2">
      <c r="A75" s="37"/>
      <c r="B75" s="42"/>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45"/>
      <c r="AF75" s="8"/>
    </row>
    <row r="76" spans="1:32" ht="14.25" x14ac:dyDescent="0.2">
      <c r="A76" s="37"/>
      <c r="B76" s="42"/>
      <c r="C76" s="50" t="s">
        <v>65</v>
      </c>
      <c r="D76" s="3"/>
      <c r="E76" s="3"/>
      <c r="F76" s="3"/>
      <c r="G76" s="3"/>
      <c r="H76" s="3"/>
      <c r="I76" s="3"/>
      <c r="J76" s="3"/>
      <c r="K76" s="3"/>
      <c r="L76" s="3"/>
      <c r="M76" s="3"/>
      <c r="N76" s="3"/>
      <c r="O76" s="3"/>
      <c r="P76" s="3"/>
      <c r="Q76" s="3"/>
      <c r="R76" s="3"/>
      <c r="S76" s="3"/>
      <c r="T76" s="3"/>
      <c r="U76" s="3"/>
      <c r="V76" s="3"/>
      <c r="W76" s="3"/>
      <c r="X76" s="3"/>
      <c r="Y76" s="3"/>
      <c r="Z76" s="3"/>
      <c r="AA76" s="3"/>
      <c r="AB76" s="3"/>
      <c r="AC76" s="3"/>
      <c r="AD76" s="45"/>
      <c r="AF76" s="8"/>
    </row>
    <row r="77" spans="1:32" ht="93" customHeight="1" x14ac:dyDescent="0.2">
      <c r="A77" s="37"/>
      <c r="B77" s="42"/>
      <c r="C77" s="220"/>
      <c r="D77" s="221"/>
      <c r="E77" s="221"/>
      <c r="F77" s="221"/>
      <c r="G77" s="221"/>
      <c r="H77" s="221"/>
      <c r="I77" s="221"/>
      <c r="J77" s="221"/>
      <c r="K77" s="221"/>
      <c r="L77" s="221"/>
      <c r="M77" s="221"/>
      <c r="N77" s="221"/>
      <c r="O77" s="221"/>
      <c r="P77" s="221"/>
      <c r="Q77" s="221"/>
      <c r="R77" s="221"/>
      <c r="S77" s="221"/>
      <c r="T77" s="221"/>
      <c r="U77" s="221"/>
      <c r="V77" s="221"/>
      <c r="W77" s="221"/>
      <c r="X77" s="221"/>
      <c r="Y77" s="221"/>
      <c r="Z77" s="221"/>
      <c r="AA77" s="221"/>
      <c r="AB77" s="221"/>
      <c r="AC77" s="222"/>
      <c r="AD77" s="45"/>
      <c r="AF77" s="8"/>
    </row>
    <row r="78" spans="1:32" thickBot="1" x14ac:dyDescent="0.25">
      <c r="A78" s="37"/>
      <c r="B78" s="47"/>
      <c r="C78" s="48"/>
      <c r="D78" s="48"/>
      <c r="E78" s="48"/>
      <c r="F78" s="48"/>
      <c r="G78" s="48"/>
      <c r="H78" s="48"/>
      <c r="I78" s="48"/>
      <c r="J78" s="48"/>
      <c r="K78" s="48"/>
      <c r="L78" s="48"/>
      <c r="M78" s="48"/>
      <c r="N78" s="48"/>
      <c r="O78" s="48"/>
      <c r="P78" s="48"/>
      <c r="Q78" s="48"/>
      <c r="R78" s="48"/>
      <c r="S78" s="48"/>
      <c r="T78" s="48"/>
      <c r="U78" s="48"/>
      <c r="V78" s="48"/>
      <c r="W78" s="48"/>
      <c r="X78" s="48"/>
      <c r="Y78" s="48"/>
      <c r="Z78" s="48"/>
      <c r="AA78" s="48"/>
      <c r="AB78" s="48"/>
      <c r="AC78" s="48"/>
      <c r="AD78" s="49"/>
      <c r="AF78" s="8"/>
    </row>
    <row r="79" spans="1:32" ht="15" customHeight="1" x14ac:dyDescent="0.2"/>
    <row r="80" spans="1:32" ht="15" customHeight="1" x14ac:dyDescent="0.2"/>
    <row r="81" ht="15" customHeight="1" x14ac:dyDescent="0.2"/>
  </sheetData>
  <sheetProtection password="DDF0" sheet="1" objects="1" scenarios="1"/>
  <mergeCells count="38">
    <mergeCell ref="B58:AD58"/>
    <mergeCell ref="C62:AC62"/>
    <mergeCell ref="C65:AC65"/>
    <mergeCell ref="L27:AC27"/>
    <mergeCell ref="E28:AC28"/>
    <mergeCell ref="H29:AC29"/>
    <mergeCell ref="C31:AC31"/>
    <mergeCell ref="H37:AC37"/>
    <mergeCell ref="C68:AC68"/>
    <mergeCell ref="C71:AC71"/>
    <mergeCell ref="C74:AC74"/>
    <mergeCell ref="C77:AC77"/>
    <mergeCell ref="C33:AC33"/>
    <mergeCell ref="L38:AC38"/>
    <mergeCell ref="E39:AC39"/>
    <mergeCell ref="H40:AC40"/>
    <mergeCell ref="C42:AC42"/>
    <mergeCell ref="C44:AC44"/>
    <mergeCell ref="H48:AC48"/>
    <mergeCell ref="L49:AC49"/>
    <mergeCell ref="E50:AC50"/>
    <mergeCell ref="H51:AC51"/>
    <mergeCell ref="C53:AC53"/>
    <mergeCell ref="C55:AC55"/>
    <mergeCell ref="B7:AD7"/>
    <mergeCell ref="B12:AD12"/>
    <mergeCell ref="H15:AC15"/>
    <mergeCell ref="B1:AD1"/>
    <mergeCell ref="B3:AD3"/>
    <mergeCell ref="B5:AD5"/>
    <mergeCell ref="AA9:AD9"/>
    <mergeCell ref="B10:L10"/>
    <mergeCell ref="C22:AC22"/>
    <mergeCell ref="H26:AC26"/>
    <mergeCell ref="L16:AC16"/>
    <mergeCell ref="E17:AC17"/>
    <mergeCell ref="H18:AC18"/>
    <mergeCell ref="C20:AC20"/>
  </mergeCells>
  <hyperlinks>
    <hyperlink ref="AA9:AD9" location="Índice!B17" display="Índice"/>
  </hyperlinks>
  <pageMargins left="0.70866141732283472" right="0.70866141732283472" top="0.74803149606299213" bottom="0.74803149606299213" header="0.31496062992125984" footer="0.31496062992125984"/>
  <pageSetup scale="75" orientation="portrait" r:id="rId1"/>
  <headerFooter>
    <oddHeader>&amp;CMódulo 1
Participantes y comentarios</oddHeader>
    <oddFooter>&amp;LCenso Nacional de Gobierno, Seguridad Pública y Sistema Penitenciario Estatales 2020&amp;R&amp;P de &amp;N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292"/>
  <sheetViews>
    <sheetView showGridLines="0" zoomScaleNormal="100" workbookViewId="0">
      <selection activeCell="AA2" sqref="AA2"/>
    </sheetView>
  </sheetViews>
  <sheetFormatPr baseColWidth="10" defaultColWidth="0" defaultRowHeight="15" customHeight="1" zeroHeight="1" x14ac:dyDescent="0.2"/>
  <cols>
    <col min="1" max="1" width="5.7109375" style="52" customWidth="1"/>
    <col min="2" max="30" width="3.7109375" style="52" customWidth="1"/>
    <col min="31" max="31" width="5.7109375" style="52" customWidth="1"/>
    <col min="32" max="16384" width="3.7109375" style="52" hidden="1"/>
  </cols>
  <sheetData>
    <row r="1" spans="2:31" ht="173.25" customHeight="1" x14ac:dyDescent="0.3">
      <c r="B1" s="175" t="s">
        <v>307</v>
      </c>
      <c r="C1" s="176"/>
      <c r="D1" s="176"/>
      <c r="E1" s="176"/>
      <c r="F1" s="176"/>
      <c r="G1" s="176"/>
      <c r="H1" s="176"/>
      <c r="I1" s="176"/>
      <c r="J1" s="176"/>
      <c r="K1" s="176"/>
      <c r="L1" s="176"/>
      <c r="M1" s="176"/>
      <c r="N1" s="176"/>
      <c r="O1" s="176"/>
      <c r="P1" s="176"/>
      <c r="Q1" s="176"/>
      <c r="R1" s="176"/>
      <c r="S1" s="176"/>
      <c r="T1" s="176"/>
      <c r="U1" s="176"/>
      <c r="V1" s="176"/>
      <c r="W1" s="176"/>
      <c r="X1" s="176"/>
      <c r="Y1" s="176"/>
      <c r="Z1" s="176"/>
      <c r="AA1" s="176"/>
      <c r="AB1" s="176"/>
      <c r="AC1" s="176"/>
      <c r="AD1" s="176"/>
    </row>
    <row r="2" spans="2:31" ht="15" customHeight="1" x14ac:dyDescent="0.2"/>
    <row r="3" spans="2:31" ht="45" customHeight="1" x14ac:dyDescent="0.2">
      <c r="B3" s="177" t="s">
        <v>336</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row>
    <row r="4" spans="2:31" ht="15" customHeight="1" x14ac:dyDescent="0.2"/>
    <row r="5" spans="2:31" ht="45" customHeight="1" x14ac:dyDescent="0.2">
      <c r="B5" s="177" t="s">
        <v>337</v>
      </c>
      <c r="C5" s="177"/>
      <c r="D5" s="177"/>
      <c r="E5" s="177"/>
      <c r="F5" s="177"/>
      <c r="G5" s="177"/>
      <c r="H5" s="177"/>
      <c r="I5" s="177"/>
      <c r="J5" s="177"/>
      <c r="K5" s="177"/>
      <c r="L5" s="177"/>
      <c r="M5" s="177"/>
      <c r="N5" s="177"/>
      <c r="O5" s="177"/>
      <c r="P5" s="177"/>
      <c r="Q5" s="177"/>
      <c r="R5" s="177"/>
      <c r="S5" s="177"/>
      <c r="T5" s="177"/>
      <c r="U5" s="177"/>
      <c r="V5" s="177"/>
      <c r="W5" s="177"/>
      <c r="X5" s="177"/>
      <c r="Y5" s="177"/>
      <c r="Z5" s="177"/>
      <c r="AA5" s="177"/>
      <c r="AB5" s="177"/>
      <c r="AC5" s="177"/>
      <c r="AD5" s="177"/>
    </row>
    <row r="6" spans="2:31" ht="15" customHeight="1" x14ac:dyDescent="0.2">
      <c r="B6" s="113"/>
      <c r="C6" s="113"/>
      <c r="D6" s="113"/>
      <c r="E6" s="113"/>
      <c r="F6" s="113"/>
      <c r="G6" s="113"/>
      <c r="H6" s="113"/>
      <c r="I6" s="113"/>
      <c r="J6" s="113"/>
      <c r="K6" s="113"/>
      <c r="L6" s="113"/>
      <c r="M6" s="113"/>
      <c r="N6" s="113"/>
      <c r="O6" s="113"/>
      <c r="P6" s="113"/>
      <c r="Q6" s="113"/>
      <c r="R6" s="113"/>
      <c r="S6" s="113"/>
      <c r="T6" s="113"/>
      <c r="U6" s="113"/>
      <c r="V6" s="113"/>
      <c r="W6" s="113"/>
      <c r="X6" s="113"/>
      <c r="Y6" s="113"/>
      <c r="Z6" s="113"/>
      <c r="AA6" s="113"/>
      <c r="AB6" s="113"/>
      <c r="AC6" s="113"/>
      <c r="AD6" s="113"/>
    </row>
    <row r="7" spans="2:31" ht="45" customHeight="1" x14ac:dyDescent="0.2">
      <c r="B7" s="177" t="s">
        <v>4</v>
      </c>
      <c r="C7" s="177"/>
      <c r="D7" s="177"/>
      <c r="E7" s="177"/>
      <c r="F7" s="177"/>
      <c r="G7" s="177"/>
      <c r="H7" s="177"/>
      <c r="I7" s="177"/>
      <c r="J7" s="177"/>
      <c r="K7" s="177"/>
      <c r="L7" s="177"/>
      <c r="M7" s="177"/>
      <c r="N7" s="177"/>
      <c r="O7" s="177"/>
      <c r="P7" s="177"/>
      <c r="Q7" s="177"/>
      <c r="R7" s="177"/>
      <c r="S7" s="177"/>
      <c r="T7" s="177"/>
      <c r="U7" s="177"/>
      <c r="V7" s="177"/>
      <c r="W7" s="177"/>
      <c r="X7" s="177"/>
      <c r="Y7" s="177"/>
      <c r="Z7" s="177"/>
      <c r="AA7" s="177"/>
      <c r="AB7" s="177"/>
      <c r="AC7" s="177"/>
      <c r="AD7" s="177"/>
    </row>
    <row r="8" spans="2:31" ht="15" customHeight="1" x14ac:dyDescent="0.2">
      <c r="B8" s="113"/>
      <c r="C8" s="113"/>
      <c r="D8" s="113"/>
      <c r="E8" s="113"/>
      <c r="F8" s="113"/>
      <c r="G8" s="113"/>
      <c r="H8" s="113"/>
      <c r="I8" s="113"/>
      <c r="J8" s="113"/>
      <c r="K8" s="113"/>
      <c r="L8" s="113"/>
      <c r="M8" s="113"/>
      <c r="N8" s="113"/>
      <c r="O8" s="113"/>
      <c r="P8" s="113"/>
      <c r="Q8" s="113"/>
      <c r="R8" s="113"/>
      <c r="S8" s="113"/>
      <c r="T8" s="113"/>
      <c r="U8" s="113"/>
      <c r="V8" s="113"/>
      <c r="W8" s="113"/>
      <c r="X8" s="113"/>
      <c r="Y8" s="113"/>
      <c r="Z8" s="113"/>
      <c r="AA8" s="113"/>
      <c r="AB8" s="113"/>
      <c r="AC8" s="113"/>
      <c r="AD8" s="113"/>
    </row>
    <row r="9" spans="2:31" ht="15" customHeight="1" thickBot="1" x14ac:dyDescent="0.25">
      <c r="AA9" s="209" t="s">
        <v>0</v>
      </c>
      <c r="AB9" s="209"/>
      <c r="AC9" s="209"/>
      <c r="AD9" s="209"/>
    </row>
    <row r="10" spans="2:31" ht="15" customHeight="1" thickBot="1" x14ac:dyDescent="0.25">
      <c r="B10" s="357" t="str">
        <f>IF(Índice!B9="","",Índice!B9)</f>
        <v/>
      </c>
      <c r="C10" s="358"/>
      <c r="D10" s="358"/>
      <c r="E10" s="358"/>
      <c r="F10" s="358"/>
      <c r="G10" s="358"/>
      <c r="H10" s="358"/>
      <c r="I10" s="358"/>
      <c r="J10" s="358"/>
      <c r="K10" s="358"/>
      <c r="L10" s="359"/>
      <c r="N10" s="32" t="str">
        <f>IF(Índice!N9="","",Índice!N9)</f>
        <v/>
      </c>
      <c r="AA10" s="114"/>
      <c r="AB10" s="114"/>
      <c r="AC10" s="114"/>
      <c r="AD10" s="114"/>
    </row>
    <row r="11" spans="2:31" ht="15" customHeight="1" x14ac:dyDescent="0.2">
      <c r="AA11" s="6"/>
      <c r="AB11" s="6"/>
      <c r="AC11" s="6"/>
      <c r="AD11" s="6"/>
    </row>
    <row r="12" spans="2:31" ht="15" customHeight="1" x14ac:dyDescent="0.2">
      <c r="B12" s="56" t="s">
        <v>68</v>
      </c>
      <c r="C12" s="34"/>
      <c r="D12" s="34"/>
      <c r="E12" s="34"/>
      <c r="F12" s="34"/>
      <c r="G12" s="34"/>
      <c r="H12" s="34"/>
      <c r="I12" s="34"/>
      <c r="J12" s="34"/>
      <c r="K12" s="34"/>
      <c r="L12" s="34"/>
      <c r="M12" s="34"/>
      <c r="N12" s="34"/>
      <c r="O12" s="34"/>
      <c r="P12" s="34"/>
      <c r="Q12" s="34"/>
      <c r="R12" s="34"/>
      <c r="S12" s="34"/>
      <c r="T12" s="34"/>
      <c r="U12" s="34"/>
      <c r="V12" s="34"/>
      <c r="W12" s="34"/>
      <c r="X12" s="34"/>
      <c r="Y12" s="34"/>
      <c r="Z12" s="34"/>
      <c r="AA12" s="34"/>
      <c r="AB12" s="34"/>
      <c r="AC12" s="34"/>
      <c r="AD12" s="34"/>
      <c r="AE12" s="8"/>
    </row>
    <row r="13" spans="2:31" ht="36" customHeight="1" x14ac:dyDescent="0.2">
      <c r="B13" s="34"/>
      <c r="C13" s="355" t="s">
        <v>69</v>
      </c>
      <c r="D13" s="355"/>
      <c r="E13" s="355"/>
      <c r="F13" s="355"/>
      <c r="G13" s="355"/>
      <c r="H13" s="355"/>
      <c r="I13" s="355"/>
      <c r="J13" s="355"/>
      <c r="K13" s="355"/>
      <c r="L13" s="355"/>
      <c r="M13" s="355"/>
      <c r="N13" s="355"/>
      <c r="O13" s="355"/>
      <c r="P13" s="355"/>
      <c r="Q13" s="355"/>
      <c r="R13" s="355"/>
      <c r="S13" s="355"/>
      <c r="T13" s="355"/>
      <c r="U13" s="355"/>
      <c r="V13" s="355"/>
      <c r="W13" s="355"/>
      <c r="X13" s="355"/>
      <c r="Y13" s="355"/>
      <c r="Z13" s="355"/>
      <c r="AA13" s="355"/>
      <c r="AB13" s="355"/>
      <c r="AC13" s="355"/>
      <c r="AD13" s="355"/>
      <c r="AE13" s="8"/>
    </row>
    <row r="14" spans="2:31" ht="15" customHeight="1" x14ac:dyDescent="0.2">
      <c r="B14" s="34"/>
      <c r="C14" s="34"/>
      <c r="D14" s="34"/>
      <c r="E14" s="34"/>
      <c r="F14" s="34"/>
      <c r="G14" s="34"/>
      <c r="H14" s="34"/>
      <c r="I14" s="34"/>
      <c r="J14" s="34"/>
      <c r="K14" s="34"/>
      <c r="L14" s="34"/>
      <c r="M14" s="34"/>
      <c r="N14" s="34"/>
      <c r="O14" s="34"/>
      <c r="P14" s="34"/>
      <c r="Q14" s="34"/>
      <c r="R14" s="34"/>
      <c r="S14" s="34"/>
      <c r="T14" s="34"/>
      <c r="U14" s="34"/>
      <c r="V14" s="34"/>
      <c r="W14" s="34"/>
      <c r="X14" s="34"/>
      <c r="Y14" s="34"/>
      <c r="Z14" s="34"/>
      <c r="AA14" s="34"/>
      <c r="AB14" s="34"/>
      <c r="AC14" s="34"/>
      <c r="AD14" s="34"/>
      <c r="AE14" s="8"/>
    </row>
    <row r="15" spans="2:31" ht="15" customHeight="1" x14ac:dyDescent="0.2">
      <c r="B15" s="56" t="s">
        <v>70</v>
      </c>
      <c r="C15" s="34"/>
      <c r="D15" s="34"/>
      <c r="E15" s="34"/>
      <c r="F15" s="34"/>
      <c r="G15" s="34"/>
      <c r="H15" s="34"/>
      <c r="I15" s="34"/>
      <c r="J15" s="34"/>
      <c r="K15" s="34"/>
      <c r="L15" s="34"/>
      <c r="M15" s="34"/>
      <c r="N15" s="34"/>
      <c r="O15" s="34"/>
      <c r="P15" s="34"/>
      <c r="Q15" s="34"/>
      <c r="R15" s="34"/>
      <c r="S15" s="34"/>
      <c r="T15" s="34"/>
      <c r="U15" s="34"/>
      <c r="V15" s="34"/>
      <c r="W15" s="34"/>
      <c r="X15" s="34"/>
      <c r="Y15" s="34"/>
      <c r="Z15" s="34"/>
      <c r="AA15" s="34"/>
      <c r="AB15" s="34"/>
      <c r="AC15" s="34"/>
      <c r="AD15" s="34"/>
      <c r="AE15" s="8"/>
    </row>
    <row r="16" spans="2:31" ht="36" customHeight="1" x14ac:dyDescent="0.2">
      <c r="B16" s="34"/>
      <c r="C16" s="355" t="s">
        <v>486</v>
      </c>
      <c r="D16" s="355"/>
      <c r="E16" s="355"/>
      <c r="F16" s="355"/>
      <c r="G16" s="355"/>
      <c r="H16" s="355"/>
      <c r="I16" s="355"/>
      <c r="J16" s="355"/>
      <c r="K16" s="355"/>
      <c r="L16" s="355"/>
      <c r="M16" s="355"/>
      <c r="N16" s="355"/>
      <c r="O16" s="355"/>
      <c r="P16" s="355"/>
      <c r="Q16" s="355"/>
      <c r="R16" s="355"/>
      <c r="S16" s="355"/>
      <c r="T16" s="355"/>
      <c r="U16" s="355"/>
      <c r="V16" s="355"/>
      <c r="W16" s="355"/>
      <c r="X16" s="355"/>
      <c r="Y16" s="355"/>
      <c r="Z16" s="355"/>
      <c r="AA16" s="355"/>
      <c r="AB16" s="355"/>
      <c r="AC16" s="355"/>
      <c r="AD16" s="355"/>
      <c r="AE16" s="8"/>
    </row>
    <row r="17" spans="2:31" ht="15" customHeight="1" x14ac:dyDescent="0.2">
      <c r="B17" s="34"/>
      <c r="C17" s="34"/>
      <c r="D17" s="34"/>
      <c r="E17" s="34"/>
      <c r="F17" s="34"/>
      <c r="G17" s="34"/>
      <c r="H17" s="34"/>
      <c r="I17" s="34"/>
      <c r="J17" s="34"/>
      <c r="K17" s="34"/>
      <c r="L17" s="34"/>
      <c r="M17" s="34"/>
      <c r="N17" s="34"/>
      <c r="O17" s="34"/>
      <c r="P17" s="34"/>
      <c r="Q17" s="34"/>
      <c r="R17" s="34"/>
      <c r="S17" s="34"/>
      <c r="T17" s="34"/>
      <c r="U17" s="34"/>
      <c r="V17" s="34"/>
      <c r="W17" s="34"/>
      <c r="X17" s="34"/>
      <c r="Y17" s="34"/>
      <c r="Z17" s="34"/>
      <c r="AA17" s="34"/>
      <c r="AB17" s="34"/>
      <c r="AC17" s="34"/>
      <c r="AD17" s="34"/>
      <c r="AE17" s="8"/>
    </row>
    <row r="18" spans="2:31" ht="15" customHeight="1" x14ac:dyDescent="0.2">
      <c r="B18" s="56" t="s">
        <v>71</v>
      </c>
      <c r="C18" s="34"/>
      <c r="D18" s="34"/>
      <c r="E18" s="34"/>
      <c r="F18" s="34"/>
      <c r="G18" s="34"/>
      <c r="H18" s="34"/>
      <c r="I18" s="34"/>
      <c r="J18" s="34"/>
      <c r="K18" s="34"/>
      <c r="L18" s="34"/>
      <c r="M18" s="34"/>
      <c r="N18" s="34"/>
      <c r="O18" s="34"/>
      <c r="P18" s="34"/>
      <c r="Q18" s="34"/>
      <c r="R18" s="34"/>
      <c r="S18" s="34"/>
      <c r="T18" s="34"/>
      <c r="U18" s="34"/>
      <c r="V18" s="34"/>
      <c r="W18" s="34"/>
      <c r="X18" s="34"/>
      <c r="Y18" s="34"/>
      <c r="Z18" s="34"/>
      <c r="AA18" s="34"/>
      <c r="AB18" s="34"/>
      <c r="AC18" s="34"/>
      <c r="AD18" s="34"/>
      <c r="AE18" s="8"/>
    </row>
    <row r="19" spans="2:31" ht="24" customHeight="1" x14ac:dyDescent="0.2">
      <c r="B19" s="34"/>
      <c r="C19" s="355" t="s">
        <v>72</v>
      </c>
      <c r="D19" s="355"/>
      <c r="E19" s="355"/>
      <c r="F19" s="355"/>
      <c r="G19" s="355"/>
      <c r="H19" s="355"/>
      <c r="I19" s="355"/>
      <c r="J19" s="355"/>
      <c r="K19" s="355"/>
      <c r="L19" s="355"/>
      <c r="M19" s="355"/>
      <c r="N19" s="355"/>
      <c r="O19" s="355"/>
      <c r="P19" s="355"/>
      <c r="Q19" s="355"/>
      <c r="R19" s="355"/>
      <c r="S19" s="355"/>
      <c r="T19" s="355"/>
      <c r="U19" s="355"/>
      <c r="V19" s="355"/>
      <c r="W19" s="355"/>
      <c r="X19" s="355"/>
      <c r="Y19" s="355"/>
      <c r="Z19" s="355"/>
      <c r="AA19" s="355"/>
      <c r="AB19" s="355"/>
      <c r="AC19" s="355"/>
      <c r="AD19" s="355"/>
      <c r="AE19" s="8"/>
    </row>
    <row r="20" spans="2:31" ht="15" customHeight="1" x14ac:dyDescent="0.2">
      <c r="B20" s="34"/>
      <c r="C20" s="34"/>
      <c r="D20" s="34"/>
      <c r="E20" s="34"/>
      <c r="F20" s="34"/>
      <c r="G20" s="34"/>
      <c r="H20" s="34"/>
      <c r="I20" s="34"/>
      <c r="J20" s="34"/>
      <c r="K20" s="34"/>
      <c r="L20" s="34"/>
      <c r="M20" s="34"/>
      <c r="N20" s="34"/>
      <c r="O20" s="34"/>
      <c r="P20" s="34"/>
      <c r="Q20" s="34"/>
      <c r="R20" s="34"/>
      <c r="S20" s="34"/>
      <c r="T20" s="34"/>
      <c r="U20" s="34"/>
      <c r="V20" s="34"/>
      <c r="W20" s="34"/>
      <c r="X20" s="34"/>
      <c r="Y20" s="34"/>
      <c r="Z20" s="34"/>
      <c r="AA20" s="34"/>
      <c r="AB20" s="34"/>
      <c r="AC20" s="34"/>
      <c r="AD20" s="34"/>
      <c r="AE20" s="8"/>
    </row>
    <row r="21" spans="2:31" ht="15" customHeight="1" x14ac:dyDescent="0.2">
      <c r="B21" s="56" t="s">
        <v>73</v>
      </c>
      <c r="C21" s="34"/>
      <c r="D21" s="34"/>
      <c r="E21" s="34"/>
      <c r="F21" s="34"/>
      <c r="G21" s="34"/>
      <c r="H21" s="34"/>
      <c r="I21" s="34"/>
      <c r="J21" s="34"/>
      <c r="K21" s="34"/>
      <c r="L21" s="34"/>
      <c r="M21" s="34"/>
      <c r="N21" s="34"/>
      <c r="O21" s="34"/>
      <c r="P21" s="34"/>
      <c r="Q21" s="34"/>
      <c r="R21" s="34"/>
      <c r="S21" s="34"/>
      <c r="T21" s="34"/>
      <c r="U21" s="34"/>
      <c r="V21" s="34"/>
      <c r="W21" s="34"/>
      <c r="X21" s="34"/>
      <c r="Y21" s="34"/>
      <c r="Z21" s="34"/>
      <c r="AA21" s="34"/>
      <c r="AB21" s="34"/>
      <c r="AC21" s="34"/>
      <c r="AD21" s="34"/>
      <c r="AE21" s="8"/>
    </row>
    <row r="22" spans="2:31" ht="36" customHeight="1" x14ac:dyDescent="0.2">
      <c r="B22" s="34"/>
      <c r="C22" s="355" t="s">
        <v>492</v>
      </c>
      <c r="D22" s="355"/>
      <c r="E22" s="355"/>
      <c r="F22" s="355"/>
      <c r="G22" s="355"/>
      <c r="H22" s="355"/>
      <c r="I22" s="355"/>
      <c r="J22" s="355"/>
      <c r="K22" s="355"/>
      <c r="L22" s="355"/>
      <c r="M22" s="355"/>
      <c r="N22" s="355"/>
      <c r="O22" s="355"/>
      <c r="P22" s="355"/>
      <c r="Q22" s="355"/>
      <c r="R22" s="355"/>
      <c r="S22" s="355"/>
      <c r="T22" s="355"/>
      <c r="U22" s="355"/>
      <c r="V22" s="355"/>
      <c r="W22" s="355"/>
      <c r="X22" s="355"/>
      <c r="Y22" s="355"/>
      <c r="Z22" s="355"/>
      <c r="AA22" s="355"/>
      <c r="AB22" s="355"/>
      <c r="AC22" s="355"/>
      <c r="AD22" s="355"/>
      <c r="AE22" s="8"/>
    </row>
    <row r="23" spans="2:31" ht="15" customHeight="1" x14ac:dyDescent="0.2">
      <c r="B23" s="34"/>
      <c r="C23" s="34"/>
      <c r="D23" s="34"/>
      <c r="E23" s="34"/>
      <c r="F23" s="34"/>
      <c r="G23" s="34"/>
      <c r="H23" s="34"/>
      <c r="I23" s="34"/>
      <c r="J23" s="34"/>
      <c r="K23" s="34"/>
      <c r="L23" s="34"/>
      <c r="M23" s="34"/>
      <c r="N23" s="34"/>
      <c r="O23" s="34"/>
      <c r="P23" s="34"/>
      <c r="Q23" s="34"/>
      <c r="R23" s="34"/>
      <c r="S23" s="34"/>
      <c r="T23" s="34"/>
      <c r="U23" s="34"/>
      <c r="V23" s="34"/>
      <c r="W23" s="34"/>
      <c r="X23" s="34"/>
      <c r="Y23" s="34"/>
      <c r="Z23" s="34"/>
      <c r="AA23" s="34"/>
      <c r="AB23" s="34"/>
      <c r="AC23" s="34"/>
      <c r="AD23" s="34"/>
      <c r="AE23" s="8"/>
    </row>
    <row r="24" spans="2:31" ht="15" customHeight="1" x14ac:dyDescent="0.2">
      <c r="B24" s="56" t="s">
        <v>66</v>
      </c>
      <c r="C24" s="34"/>
      <c r="D24" s="34"/>
      <c r="E24" s="34"/>
      <c r="F24" s="34"/>
      <c r="G24" s="34"/>
      <c r="H24" s="34"/>
      <c r="I24" s="34"/>
      <c r="J24" s="34"/>
      <c r="K24" s="34"/>
      <c r="L24" s="34"/>
      <c r="M24" s="34"/>
      <c r="N24" s="34"/>
      <c r="O24" s="34"/>
      <c r="P24" s="34"/>
      <c r="Q24" s="34"/>
      <c r="R24" s="34"/>
      <c r="S24" s="34"/>
      <c r="T24" s="34"/>
      <c r="U24" s="34"/>
      <c r="V24" s="34"/>
      <c r="W24" s="34"/>
      <c r="X24" s="34"/>
      <c r="Y24" s="34"/>
      <c r="Z24" s="34"/>
      <c r="AA24" s="34"/>
      <c r="AB24" s="34"/>
      <c r="AC24" s="34"/>
      <c r="AD24" s="34"/>
      <c r="AE24" s="8"/>
    </row>
    <row r="25" spans="2:31" ht="24" customHeight="1" x14ac:dyDescent="0.2">
      <c r="B25" s="34"/>
      <c r="C25" s="355" t="s">
        <v>67</v>
      </c>
      <c r="D25" s="355"/>
      <c r="E25" s="355"/>
      <c r="F25" s="355"/>
      <c r="G25" s="355"/>
      <c r="H25" s="355"/>
      <c r="I25" s="355"/>
      <c r="J25" s="355"/>
      <c r="K25" s="355"/>
      <c r="L25" s="355"/>
      <c r="M25" s="355"/>
      <c r="N25" s="355"/>
      <c r="O25" s="355"/>
      <c r="P25" s="355"/>
      <c r="Q25" s="355"/>
      <c r="R25" s="355"/>
      <c r="S25" s="355"/>
      <c r="T25" s="355"/>
      <c r="U25" s="355"/>
      <c r="V25" s="355"/>
      <c r="W25" s="355"/>
      <c r="X25" s="355"/>
      <c r="Y25" s="355"/>
      <c r="Z25" s="355"/>
      <c r="AA25" s="355"/>
      <c r="AB25" s="355"/>
      <c r="AC25" s="355"/>
      <c r="AD25" s="355"/>
      <c r="AE25" s="8"/>
    </row>
    <row r="26" spans="2:31" ht="15" customHeight="1" x14ac:dyDescent="0.2">
      <c r="B26" s="34"/>
      <c r="C26" s="34"/>
      <c r="D26" s="34"/>
      <c r="E26" s="34"/>
      <c r="F26" s="34"/>
      <c r="G26" s="34"/>
      <c r="H26" s="34"/>
      <c r="I26" s="34"/>
      <c r="J26" s="34"/>
      <c r="K26" s="34"/>
      <c r="L26" s="34"/>
      <c r="M26" s="34"/>
      <c r="N26" s="34"/>
      <c r="O26" s="34"/>
      <c r="P26" s="34"/>
      <c r="Q26" s="34"/>
      <c r="R26" s="34"/>
      <c r="S26" s="34"/>
      <c r="T26" s="34"/>
      <c r="U26" s="34"/>
      <c r="V26" s="34"/>
      <c r="W26" s="34"/>
      <c r="X26" s="34"/>
      <c r="Y26" s="34"/>
      <c r="Z26" s="34"/>
      <c r="AA26" s="34"/>
      <c r="AB26" s="34"/>
      <c r="AC26" s="34"/>
      <c r="AD26" s="34"/>
      <c r="AE26" s="8"/>
    </row>
    <row r="27" spans="2:31" ht="15" customHeight="1" x14ac:dyDescent="0.2">
      <c r="B27" s="56" t="s">
        <v>74</v>
      </c>
      <c r="C27" s="34"/>
      <c r="D27" s="34"/>
      <c r="E27" s="34"/>
      <c r="F27" s="34"/>
      <c r="G27" s="34"/>
      <c r="H27" s="34"/>
      <c r="I27" s="34"/>
      <c r="J27" s="34"/>
      <c r="K27" s="34"/>
      <c r="L27" s="34"/>
      <c r="M27" s="34"/>
      <c r="N27" s="34"/>
      <c r="O27" s="34"/>
      <c r="P27" s="34"/>
      <c r="Q27" s="34"/>
      <c r="R27" s="34"/>
      <c r="S27" s="34"/>
      <c r="T27" s="34"/>
      <c r="U27" s="34"/>
      <c r="V27" s="34"/>
      <c r="W27" s="34"/>
      <c r="X27" s="34"/>
      <c r="Y27" s="34"/>
      <c r="Z27" s="34"/>
      <c r="AA27" s="34"/>
      <c r="AB27" s="34"/>
      <c r="AC27" s="34"/>
      <c r="AD27" s="34"/>
      <c r="AE27" s="8"/>
    </row>
    <row r="28" spans="2:31" ht="36" customHeight="1" x14ac:dyDescent="0.2">
      <c r="B28" s="34"/>
      <c r="C28" s="355" t="s">
        <v>493</v>
      </c>
      <c r="D28" s="355"/>
      <c r="E28" s="355"/>
      <c r="F28" s="355"/>
      <c r="G28" s="355"/>
      <c r="H28" s="355"/>
      <c r="I28" s="355"/>
      <c r="J28" s="355"/>
      <c r="K28" s="355"/>
      <c r="L28" s="355"/>
      <c r="M28" s="355"/>
      <c r="N28" s="355"/>
      <c r="O28" s="355"/>
      <c r="P28" s="355"/>
      <c r="Q28" s="355"/>
      <c r="R28" s="355"/>
      <c r="S28" s="355"/>
      <c r="T28" s="355"/>
      <c r="U28" s="355"/>
      <c r="V28" s="355"/>
      <c r="W28" s="355"/>
      <c r="X28" s="355"/>
      <c r="Y28" s="355"/>
      <c r="Z28" s="355"/>
      <c r="AA28" s="355"/>
      <c r="AB28" s="355"/>
      <c r="AC28" s="355"/>
      <c r="AD28" s="355"/>
      <c r="AE28" s="8"/>
    </row>
    <row r="29" spans="2:31" ht="15" customHeight="1" x14ac:dyDescent="0.2">
      <c r="B29" s="34"/>
      <c r="C29" s="34"/>
      <c r="D29" s="34"/>
      <c r="E29" s="34"/>
      <c r="F29" s="34"/>
      <c r="G29" s="34"/>
      <c r="H29" s="34"/>
      <c r="I29" s="34"/>
      <c r="J29" s="34"/>
      <c r="K29" s="34"/>
      <c r="L29" s="34"/>
      <c r="M29" s="34"/>
      <c r="N29" s="34"/>
      <c r="O29" s="34"/>
      <c r="P29" s="34"/>
      <c r="Q29" s="34"/>
      <c r="R29" s="34"/>
      <c r="S29" s="34"/>
      <c r="T29" s="34"/>
      <c r="U29" s="34"/>
      <c r="V29" s="34"/>
      <c r="W29" s="34"/>
      <c r="X29" s="34"/>
      <c r="Y29" s="34"/>
      <c r="Z29" s="34"/>
      <c r="AA29" s="34"/>
      <c r="AB29" s="34"/>
      <c r="AC29" s="34"/>
      <c r="AD29" s="34"/>
      <c r="AE29" s="8"/>
    </row>
    <row r="30" spans="2:31" ht="15" customHeight="1" x14ac:dyDescent="0.2">
      <c r="B30" s="56" t="s">
        <v>75</v>
      </c>
      <c r="C30" s="34"/>
      <c r="D30" s="34"/>
      <c r="E30" s="34"/>
      <c r="F30" s="34"/>
      <c r="G30" s="34"/>
      <c r="H30" s="34"/>
      <c r="I30" s="34"/>
      <c r="J30" s="34"/>
      <c r="K30" s="34"/>
      <c r="L30" s="34"/>
      <c r="M30" s="34"/>
      <c r="N30" s="34"/>
      <c r="O30" s="34"/>
      <c r="P30" s="34"/>
      <c r="Q30" s="34"/>
      <c r="R30" s="34"/>
      <c r="S30" s="34"/>
      <c r="T30" s="34"/>
      <c r="U30" s="34"/>
      <c r="V30" s="34"/>
      <c r="W30" s="34"/>
      <c r="X30" s="34"/>
      <c r="Y30" s="34"/>
      <c r="Z30" s="34"/>
      <c r="AA30" s="34"/>
      <c r="AB30" s="34"/>
      <c r="AC30" s="34"/>
      <c r="AD30" s="34"/>
      <c r="AE30" s="8"/>
    </row>
    <row r="31" spans="2:31" ht="48" customHeight="1" x14ac:dyDescent="0.2">
      <c r="B31" s="34"/>
      <c r="C31" s="355" t="s">
        <v>487</v>
      </c>
      <c r="D31" s="355"/>
      <c r="E31" s="355"/>
      <c r="F31" s="355"/>
      <c r="G31" s="355"/>
      <c r="H31" s="355"/>
      <c r="I31" s="355"/>
      <c r="J31" s="355"/>
      <c r="K31" s="355"/>
      <c r="L31" s="355"/>
      <c r="M31" s="355"/>
      <c r="N31" s="355"/>
      <c r="O31" s="355"/>
      <c r="P31" s="355"/>
      <c r="Q31" s="355"/>
      <c r="R31" s="355"/>
      <c r="S31" s="355"/>
      <c r="T31" s="355"/>
      <c r="U31" s="355"/>
      <c r="V31" s="355"/>
      <c r="W31" s="355"/>
      <c r="X31" s="355"/>
      <c r="Y31" s="355"/>
      <c r="Z31" s="355"/>
      <c r="AA31" s="355"/>
      <c r="AB31" s="355"/>
      <c r="AC31" s="355"/>
      <c r="AD31" s="355"/>
      <c r="AE31" s="8"/>
    </row>
    <row r="32" spans="2:31" ht="15" customHeight="1" x14ac:dyDescent="0.2">
      <c r="B32" s="34"/>
      <c r="C32" s="34"/>
      <c r="D32" s="34"/>
      <c r="E32" s="34"/>
      <c r="F32" s="34"/>
      <c r="G32" s="34"/>
      <c r="H32" s="34"/>
      <c r="I32" s="34"/>
      <c r="J32" s="34"/>
      <c r="K32" s="34"/>
      <c r="L32" s="34"/>
      <c r="M32" s="34"/>
      <c r="N32" s="34"/>
      <c r="O32" s="34"/>
      <c r="P32" s="34"/>
      <c r="Q32" s="34"/>
      <c r="R32" s="34"/>
      <c r="S32" s="34"/>
      <c r="T32" s="34"/>
      <c r="U32" s="34"/>
      <c r="V32" s="34"/>
      <c r="W32" s="34"/>
      <c r="X32" s="34"/>
      <c r="Y32" s="34"/>
      <c r="Z32" s="34"/>
      <c r="AA32" s="34"/>
      <c r="AB32" s="34"/>
      <c r="AC32" s="34"/>
      <c r="AD32" s="34"/>
      <c r="AE32" s="8"/>
    </row>
    <row r="33" spans="2:31" ht="15" customHeight="1" x14ac:dyDescent="0.2">
      <c r="B33" s="56" t="s">
        <v>76</v>
      </c>
      <c r="C33" s="34"/>
      <c r="D33" s="34"/>
      <c r="E33" s="34"/>
      <c r="F33" s="34"/>
      <c r="G33" s="34"/>
      <c r="H33" s="34"/>
      <c r="I33" s="34"/>
      <c r="J33" s="34"/>
      <c r="K33" s="34"/>
      <c r="L33" s="34"/>
      <c r="M33" s="34"/>
      <c r="N33" s="34"/>
      <c r="O33" s="34"/>
      <c r="P33" s="34"/>
      <c r="Q33" s="34"/>
      <c r="R33" s="34"/>
      <c r="S33" s="34"/>
      <c r="T33" s="34"/>
      <c r="U33" s="34"/>
      <c r="V33" s="34"/>
      <c r="W33" s="34"/>
      <c r="X33" s="34"/>
      <c r="Y33" s="34"/>
      <c r="Z33" s="34"/>
      <c r="AA33" s="34"/>
      <c r="AB33" s="34"/>
      <c r="AC33" s="34"/>
      <c r="AD33" s="34"/>
      <c r="AE33" s="8"/>
    </row>
    <row r="34" spans="2:31" ht="48" customHeight="1" x14ac:dyDescent="0.2">
      <c r="B34" s="34"/>
      <c r="C34" s="355" t="s">
        <v>488</v>
      </c>
      <c r="D34" s="355"/>
      <c r="E34" s="355"/>
      <c r="F34" s="355"/>
      <c r="G34" s="355"/>
      <c r="H34" s="355"/>
      <c r="I34" s="355"/>
      <c r="J34" s="355"/>
      <c r="K34" s="355"/>
      <c r="L34" s="355"/>
      <c r="M34" s="355"/>
      <c r="N34" s="355"/>
      <c r="O34" s="355"/>
      <c r="P34" s="355"/>
      <c r="Q34" s="355"/>
      <c r="R34" s="355"/>
      <c r="S34" s="355"/>
      <c r="T34" s="355"/>
      <c r="U34" s="355"/>
      <c r="V34" s="355"/>
      <c r="W34" s="355"/>
      <c r="X34" s="355"/>
      <c r="Y34" s="355"/>
      <c r="Z34" s="355"/>
      <c r="AA34" s="355"/>
      <c r="AB34" s="355"/>
      <c r="AC34" s="355"/>
      <c r="AD34" s="355"/>
      <c r="AE34" s="8"/>
    </row>
    <row r="35" spans="2:31" ht="15" customHeight="1" x14ac:dyDescent="0.2">
      <c r="B35" s="34"/>
      <c r="C35" s="34"/>
      <c r="D35" s="34"/>
      <c r="E35" s="34"/>
      <c r="F35" s="34"/>
      <c r="G35" s="34"/>
      <c r="H35" s="34"/>
      <c r="I35" s="34"/>
      <c r="J35" s="34"/>
      <c r="K35" s="34"/>
      <c r="L35" s="34"/>
      <c r="M35" s="34"/>
      <c r="N35" s="34"/>
      <c r="O35" s="34"/>
      <c r="P35" s="34"/>
      <c r="Q35" s="34"/>
      <c r="R35" s="34"/>
      <c r="S35" s="34"/>
      <c r="T35" s="34"/>
      <c r="U35" s="34"/>
      <c r="V35" s="34"/>
      <c r="W35" s="34"/>
      <c r="X35" s="34"/>
      <c r="Y35" s="34"/>
      <c r="Z35" s="34"/>
      <c r="AA35" s="34"/>
      <c r="AB35" s="34"/>
      <c r="AC35" s="34"/>
      <c r="AD35" s="34"/>
      <c r="AE35" s="8"/>
    </row>
    <row r="36" spans="2:31" ht="15" customHeight="1" x14ac:dyDescent="0.2">
      <c r="B36" s="56" t="s">
        <v>77</v>
      </c>
      <c r="C36" s="34"/>
      <c r="D36" s="34"/>
      <c r="E36" s="34"/>
      <c r="F36" s="34"/>
      <c r="G36" s="34"/>
      <c r="H36" s="34"/>
      <c r="I36" s="34"/>
      <c r="J36" s="34"/>
      <c r="K36" s="34"/>
      <c r="L36" s="34"/>
      <c r="M36" s="34"/>
      <c r="N36" s="34"/>
      <c r="O36" s="34"/>
      <c r="P36" s="34"/>
      <c r="Q36" s="34"/>
      <c r="R36" s="34"/>
      <c r="S36" s="34"/>
      <c r="T36" s="34"/>
      <c r="U36" s="34"/>
      <c r="V36" s="34"/>
      <c r="W36" s="34"/>
      <c r="X36" s="34"/>
      <c r="Y36" s="34"/>
      <c r="Z36" s="34"/>
      <c r="AA36" s="34"/>
      <c r="AB36" s="34"/>
      <c r="AC36" s="34"/>
      <c r="AD36" s="34"/>
      <c r="AE36" s="8"/>
    </row>
    <row r="37" spans="2:31" ht="24" customHeight="1" x14ac:dyDescent="0.2">
      <c r="B37" s="34"/>
      <c r="C37" s="355" t="s">
        <v>494</v>
      </c>
      <c r="D37" s="355"/>
      <c r="E37" s="355"/>
      <c r="F37" s="355"/>
      <c r="G37" s="355"/>
      <c r="H37" s="355"/>
      <c r="I37" s="355"/>
      <c r="J37" s="355"/>
      <c r="K37" s="355"/>
      <c r="L37" s="355"/>
      <c r="M37" s="355"/>
      <c r="N37" s="355"/>
      <c r="O37" s="355"/>
      <c r="P37" s="355"/>
      <c r="Q37" s="355"/>
      <c r="R37" s="355"/>
      <c r="S37" s="355"/>
      <c r="T37" s="355"/>
      <c r="U37" s="355"/>
      <c r="V37" s="355"/>
      <c r="W37" s="355"/>
      <c r="X37" s="355"/>
      <c r="Y37" s="355"/>
      <c r="Z37" s="355"/>
      <c r="AA37" s="355"/>
      <c r="AB37" s="355"/>
      <c r="AC37" s="355"/>
      <c r="AD37" s="355"/>
      <c r="AE37" s="8"/>
    </row>
    <row r="38" spans="2:31" ht="15" customHeight="1" x14ac:dyDescent="0.2">
      <c r="B38" s="34"/>
      <c r="C38" s="34"/>
      <c r="D38" s="34"/>
      <c r="E38" s="34"/>
      <c r="F38" s="34"/>
      <c r="G38" s="34"/>
      <c r="H38" s="34"/>
      <c r="I38" s="34"/>
      <c r="J38" s="34"/>
      <c r="K38" s="34"/>
      <c r="L38" s="34"/>
      <c r="M38" s="34"/>
      <c r="N38" s="34"/>
      <c r="O38" s="34"/>
      <c r="P38" s="34"/>
      <c r="Q38" s="34"/>
      <c r="R38" s="34"/>
      <c r="S38" s="34"/>
      <c r="T38" s="34"/>
      <c r="U38" s="34"/>
      <c r="V38" s="34"/>
      <c r="W38" s="34"/>
      <c r="X38" s="34"/>
      <c r="Y38" s="34"/>
      <c r="Z38" s="34"/>
      <c r="AA38" s="34"/>
      <c r="AB38" s="34"/>
      <c r="AC38" s="34"/>
      <c r="AD38" s="34"/>
      <c r="AE38" s="8"/>
    </row>
    <row r="39" spans="2:31" ht="15" customHeight="1" x14ac:dyDescent="0.2">
      <c r="B39" s="56" t="s">
        <v>78</v>
      </c>
      <c r="C39" s="34"/>
      <c r="D39" s="34"/>
      <c r="E39" s="34"/>
      <c r="F39" s="34"/>
      <c r="G39" s="34"/>
      <c r="H39" s="34"/>
      <c r="I39" s="34"/>
      <c r="J39" s="34"/>
      <c r="K39" s="34"/>
      <c r="L39" s="34"/>
      <c r="M39" s="34"/>
      <c r="N39" s="34"/>
      <c r="O39" s="34"/>
      <c r="P39" s="34"/>
      <c r="Q39" s="34"/>
      <c r="R39" s="34"/>
      <c r="S39" s="34"/>
      <c r="T39" s="34"/>
      <c r="U39" s="34"/>
      <c r="V39" s="34"/>
      <c r="W39" s="34"/>
      <c r="X39" s="34"/>
      <c r="Y39" s="34"/>
      <c r="Z39" s="34"/>
      <c r="AA39" s="34"/>
      <c r="AB39" s="34"/>
      <c r="AC39" s="34"/>
      <c r="AD39" s="34"/>
      <c r="AE39" s="8"/>
    </row>
    <row r="40" spans="2:31" ht="60" customHeight="1" x14ac:dyDescent="0.2">
      <c r="B40" s="34"/>
      <c r="C40" s="355" t="s">
        <v>489</v>
      </c>
      <c r="D40" s="355"/>
      <c r="E40" s="355"/>
      <c r="F40" s="355"/>
      <c r="G40" s="355"/>
      <c r="H40" s="355"/>
      <c r="I40" s="355"/>
      <c r="J40" s="355"/>
      <c r="K40" s="355"/>
      <c r="L40" s="355"/>
      <c r="M40" s="355"/>
      <c r="N40" s="355"/>
      <c r="O40" s="355"/>
      <c r="P40" s="355"/>
      <c r="Q40" s="355"/>
      <c r="R40" s="355"/>
      <c r="S40" s="355"/>
      <c r="T40" s="355"/>
      <c r="U40" s="355"/>
      <c r="V40" s="355"/>
      <c r="W40" s="355"/>
      <c r="X40" s="355"/>
      <c r="Y40" s="355"/>
      <c r="Z40" s="355"/>
      <c r="AA40" s="355"/>
      <c r="AB40" s="355"/>
      <c r="AC40" s="355"/>
      <c r="AD40" s="355"/>
      <c r="AE40" s="8"/>
    </row>
    <row r="41" spans="2:31" ht="15" customHeight="1" x14ac:dyDescent="0.2">
      <c r="B41" s="34"/>
      <c r="C41" s="34"/>
      <c r="D41" s="34"/>
      <c r="E41" s="34"/>
      <c r="F41" s="34"/>
      <c r="G41" s="34"/>
      <c r="H41" s="34"/>
      <c r="I41" s="34"/>
      <c r="J41" s="34"/>
      <c r="K41" s="34"/>
      <c r="L41" s="34"/>
      <c r="M41" s="34"/>
      <c r="N41" s="34"/>
      <c r="O41" s="34"/>
      <c r="P41" s="34"/>
      <c r="Q41" s="34"/>
      <c r="R41" s="34"/>
      <c r="S41" s="34"/>
      <c r="T41" s="34"/>
      <c r="U41" s="34"/>
      <c r="V41" s="34"/>
      <c r="W41" s="34"/>
      <c r="X41" s="34"/>
      <c r="Y41" s="34"/>
      <c r="Z41" s="34"/>
      <c r="AA41" s="34"/>
      <c r="AB41" s="34"/>
      <c r="AC41" s="34"/>
      <c r="AD41" s="34"/>
      <c r="AE41" s="8"/>
    </row>
    <row r="42" spans="2:31" ht="48" customHeight="1" x14ac:dyDescent="0.2">
      <c r="B42" s="34"/>
      <c r="C42" s="34"/>
      <c r="D42" s="356" t="s">
        <v>509</v>
      </c>
      <c r="E42" s="355"/>
      <c r="F42" s="355"/>
      <c r="G42" s="355"/>
      <c r="H42" s="355"/>
      <c r="I42" s="355"/>
      <c r="J42" s="355"/>
      <c r="K42" s="355"/>
      <c r="L42" s="355"/>
      <c r="M42" s="355"/>
      <c r="N42" s="355"/>
      <c r="O42" s="355"/>
      <c r="P42" s="355"/>
      <c r="Q42" s="355"/>
      <c r="R42" s="355"/>
      <c r="S42" s="355"/>
      <c r="T42" s="355"/>
      <c r="U42" s="355"/>
      <c r="V42" s="355"/>
      <c r="W42" s="355"/>
      <c r="X42" s="355"/>
      <c r="Y42" s="355"/>
      <c r="Z42" s="355"/>
      <c r="AA42" s="355"/>
      <c r="AB42" s="355"/>
      <c r="AC42" s="355"/>
      <c r="AD42" s="355"/>
      <c r="AE42" s="8"/>
    </row>
    <row r="43" spans="2:31" ht="15" customHeight="1" x14ac:dyDescent="0.2">
      <c r="B43" s="34"/>
      <c r="C43" s="34"/>
      <c r="D43" s="34"/>
      <c r="E43" s="34"/>
      <c r="F43" s="34"/>
      <c r="G43" s="34"/>
      <c r="H43" s="34"/>
      <c r="I43" s="34"/>
      <c r="J43" s="34"/>
      <c r="K43" s="34"/>
      <c r="L43" s="34"/>
      <c r="M43" s="34"/>
      <c r="N43" s="34"/>
      <c r="O43" s="34"/>
      <c r="P43" s="34"/>
      <c r="Q43" s="34"/>
      <c r="R43" s="34"/>
      <c r="S43" s="34"/>
      <c r="T43" s="34"/>
      <c r="U43" s="34"/>
      <c r="V43" s="34"/>
      <c r="W43" s="34"/>
      <c r="X43" s="34"/>
      <c r="Y43" s="34"/>
      <c r="Z43" s="34"/>
      <c r="AA43" s="34"/>
      <c r="AB43" s="34"/>
      <c r="AC43" s="34"/>
      <c r="AD43" s="34"/>
      <c r="AE43" s="8"/>
    </row>
    <row r="44" spans="2:31" ht="36" customHeight="1" x14ac:dyDescent="0.2">
      <c r="B44" s="34"/>
      <c r="C44" s="57"/>
      <c r="D44" s="355" t="s">
        <v>500</v>
      </c>
      <c r="E44" s="355"/>
      <c r="F44" s="355"/>
      <c r="G44" s="355"/>
      <c r="H44" s="355"/>
      <c r="I44" s="355"/>
      <c r="J44" s="355"/>
      <c r="K44" s="355"/>
      <c r="L44" s="355"/>
      <c r="M44" s="355"/>
      <c r="N44" s="355"/>
      <c r="O44" s="355"/>
      <c r="P44" s="355"/>
      <c r="Q44" s="355"/>
      <c r="R44" s="355"/>
      <c r="S44" s="355"/>
      <c r="T44" s="355"/>
      <c r="U44" s="355"/>
      <c r="V44" s="355"/>
      <c r="W44" s="355"/>
      <c r="X44" s="355"/>
      <c r="Y44" s="355"/>
      <c r="Z44" s="355"/>
      <c r="AA44" s="355"/>
      <c r="AB44" s="355"/>
      <c r="AC44" s="355"/>
      <c r="AD44" s="355"/>
      <c r="AE44" s="8"/>
    </row>
    <row r="45" spans="2:31" ht="15" customHeight="1" x14ac:dyDescent="0.2">
      <c r="B45" s="34"/>
      <c r="C45" s="57"/>
      <c r="D45" s="115"/>
      <c r="E45" s="115"/>
      <c r="F45" s="115"/>
      <c r="G45" s="115"/>
      <c r="H45" s="115"/>
      <c r="I45" s="115"/>
      <c r="J45" s="115"/>
      <c r="K45" s="115"/>
      <c r="L45" s="115"/>
      <c r="M45" s="115"/>
      <c r="N45" s="115"/>
      <c r="O45" s="115"/>
      <c r="P45" s="115"/>
      <c r="Q45" s="115"/>
      <c r="R45" s="115"/>
      <c r="S45" s="115"/>
      <c r="T45" s="115"/>
      <c r="U45" s="115"/>
      <c r="V45" s="115"/>
      <c r="W45" s="115"/>
      <c r="X45" s="115"/>
      <c r="Y45" s="115"/>
      <c r="Z45" s="115"/>
      <c r="AA45" s="115"/>
      <c r="AB45" s="115"/>
      <c r="AC45" s="115"/>
      <c r="AD45" s="115"/>
      <c r="AE45" s="8"/>
    </row>
    <row r="46" spans="2:31" ht="36" customHeight="1" x14ac:dyDescent="0.2">
      <c r="B46" s="34"/>
      <c r="C46" s="54"/>
      <c r="D46" s="355" t="s">
        <v>495</v>
      </c>
      <c r="E46" s="355"/>
      <c r="F46" s="355"/>
      <c r="G46" s="355"/>
      <c r="H46" s="355"/>
      <c r="I46" s="355"/>
      <c r="J46" s="355"/>
      <c r="K46" s="355"/>
      <c r="L46" s="355"/>
      <c r="M46" s="355"/>
      <c r="N46" s="355"/>
      <c r="O46" s="355"/>
      <c r="P46" s="355"/>
      <c r="Q46" s="355"/>
      <c r="R46" s="355"/>
      <c r="S46" s="355"/>
      <c r="T46" s="355"/>
      <c r="U46" s="355"/>
      <c r="V46" s="355"/>
      <c r="W46" s="355"/>
      <c r="X46" s="355"/>
      <c r="Y46" s="355"/>
      <c r="Z46" s="355"/>
      <c r="AA46" s="355"/>
      <c r="AB46" s="355"/>
      <c r="AC46" s="355"/>
      <c r="AD46" s="355"/>
      <c r="AE46" s="8"/>
    </row>
    <row r="47" spans="2:31" ht="15" customHeight="1" x14ac:dyDescent="0.2">
      <c r="B47" s="34"/>
      <c r="C47" s="54"/>
      <c r="D47" s="58"/>
      <c r="E47" s="58"/>
      <c r="F47" s="58"/>
      <c r="G47" s="58"/>
      <c r="H47" s="58"/>
      <c r="I47" s="58"/>
      <c r="J47" s="58"/>
      <c r="K47" s="58"/>
      <c r="L47" s="58"/>
      <c r="M47" s="58"/>
      <c r="N47" s="58"/>
      <c r="O47" s="58"/>
      <c r="P47" s="58"/>
      <c r="Q47" s="58"/>
      <c r="R47" s="58"/>
      <c r="S47" s="58"/>
      <c r="T47" s="58"/>
      <c r="U47" s="58"/>
      <c r="V47" s="58"/>
      <c r="W47" s="58"/>
      <c r="X47" s="58"/>
      <c r="Y47" s="58"/>
      <c r="Z47" s="58"/>
      <c r="AA47" s="58"/>
      <c r="AB47" s="58"/>
      <c r="AC47" s="58"/>
      <c r="AD47" s="58"/>
      <c r="AE47" s="8"/>
    </row>
    <row r="48" spans="2:31" ht="36" customHeight="1" x14ac:dyDescent="0.2">
      <c r="B48" s="34"/>
      <c r="C48" s="59"/>
      <c r="D48" s="355" t="s">
        <v>496</v>
      </c>
      <c r="E48" s="355"/>
      <c r="F48" s="355"/>
      <c r="G48" s="355"/>
      <c r="H48" s="355"/>
      <c r="I48" s="355"/>
      <c r="J48" s="355"/>
      <c r="K48" s="355"/>
      <c r="L48" s="355"/>
      <c r="M48" s="355"/>
      <c r="N48" s="355"/>
      <c r="O48" s="355"/>
      <c r="P48" s="355"/>
      <c r="Q48" s="355"/>
      <c r="R48" s="355"/>
      <c r="S48" s="355"/>
      <c r="T48" s="355"/>
      <c r="U48" s="355"/>
      <c r="V48" s="355"/>
      <c r="W48" s="355"/>
      <c r="X48" s="355"/>
      <c r="Y48" s="355"/>
      <c r="Z48" s="355"/>
      <c r="AA48" s="355"/>
      <c r="AB48" s="355"/>
      <c r="AC48" s="355"/>
      <c r="AD48" s="355"/>
      <c r="AE48" s="8"/>
    </row>
    <row r="49" spans="2:31" ht="15" customHeight="1" x14ac:dyDescent="0.2">
      <c r="B49" s="34"/>
      <c r="C49" s="59"/>
      <c r="D49" s="60"/>
      <c r="E49" s="60"/>
      <c r="F49" s="60"/>
      <c r="G49" s="60"/>
      <c r="H49" s="60"/>
      <c r="I49" s="60"/>
      <c r="J49" s="60"/>
      <c r="K49" s="60"/>
      <c r="L49" s="60"/>
      <c r="M49" s="60"/>
      <c r="N49" s="60"/>
      <c r="O49" s="60"/>
      <c r="P49" s="60"/>
      <c r="Q49" s="60"/>
      <c r="R49" s="60"/>
      <c r="S49" s="60"/>
      <c r="T49" s="60"/>
      <c r="U49" s="60"/>
      <c r="V49" s="60"/>
      <c r="W49" s="60"/>
      <c r="X49" s="60"/>
      <c r="Y49" s="60"/>
      <c r="Z49" s="60"/>
      <c r="AA49" s="60"/>
      <c r="AB49" s="60"/>
      <c r="AC49" s="60"/>
      <c r="AD49" s="60"/>
      <c r="AE49" s="8"/>
    </row>
    <row r="50" spans="2:31" ht="48" customHeight="1" x14ac:dyDescent="0.2">
      <c r="B50" s="34"/>
      <c r="C50" s="57"/>
      <c r="D50" s="355" t="s">
        <v>497</v>
      </c>
      <c r="E50" s="355"/>
      <c r="F50" s="355"/>
      <c r="G50" s="355"/>
      <c r="H50" s="355"/>
      <c r="I50" s="355"/>
      <c r="J50" s="355"/>
      <c r="K50" s="355"/>
      <c r="L50" s="355"/>
      <c r="M50" s="355"/>
      <c r="N50" s="355"/>
      <c r="O50" s="355"/>
      <c r="P50" s="355"/>
      <c r="Q50" s="355"/>
      <c r="R50" s="355"/>
      <c r="S50" s="355"/>
      <c r="T50" s="355"/>
      <c r="U50" s="355"/>
      <c r="V50" s="355"/>
      <c r="W50" s="355"/>
      <c r="X50" s="355"/>
      <c r="Y50" s="355"/>
      <c r="Z50" s="355"/>
      <c r="AA50" s="355"/>
      <c r="AB50" s="355"/>
      <c r="AC50" s="355"/>
      <c r="AD50" s="355"/>
      <c r="AE50" s="8"/>
    </row>
    <row r="51" spans="2:31" ht="15" customHeight="1" x14ac:dyDescent="0.2">
      <c r="B51" s="34"/>
      <c r="C51" s="57"/>
      <c r="D51" s="115"/>
      <c r="E51" s="115"/>
      <c r="F51" s="115"/>
      <c r="G51" s="115"/>
      <c r="H51" s="115"/>
      <c r="I51" s="115"/>
      <c r="J51" s="115"/>
      <c r="K51" s="115"/>
      <c r="L51" s="115"/>
      <c r="M51" s="115"/>
      <c r="N51" s="115"/>
      <c r="O51" s="115"/>
      <c r="P51" s="115"/>
      <c r="Q51" s="115"/>
      <c r="R51" s="115"/>
      <c r="S51" s="115"/>
      <c r="T51" s="115"/>
      <c r="U51" s="115"/>
      <c r="V51" s="115"/>
      <c r="W51" s="115"/>
      <c r="X51" s="115"/>
      <c r="Y51" s="115"/>
      <c r="Z51" s="115"/>
      <c r="AA51" s="115"/>
      <c r="AB51" s="115"/>
      <c r="AC51" s="115"/>
      <c r="AD51" s="115"/>
      <c r="AE51" s="8"/>
    </row>
    <row r="52" spans="2:31" ht="48" customHeight="1" x14ac:dyDescent="0.2">
      <c r="B52" s="34"/>
      <c r="C52" s="57"/>
      <c r="D52" s="355" t="s">
        <v>498</v>
      </c>
      <c r="E52" s="355"/>
      <c r="F52" s="355"/>
      <c r="G52" s="355"/>
      <c r="H52" s="355"/>
      <c r="I52" s="355"/>
      <c r="J52" s="355"/>
      <c r="K52" s="355"/>
      <c r="L52" s="355"/>
      <c r="M52" s="355"/>
      <c r="N52" s="355"/>
      <c r="O52" s="355"/>
      <c r="P52" s="355"/>
      <c r="Q52" s="355"/>
      <c r="R52" s="355"/>
      <c r="S52" s="355"/>
      <c r="T52" s="355"/>
      <c r="U52" s="355"/>
      <c r="V52" s="355"/>
      <c r="W52" s="355"/>
      <c r="X52" s="355"/>
      <c r="Y52" s="355"/>
      <c r="Z52" s="355"/>
      <c r="AA52" s="355"/>
      <c r="AB52" s="355"/>
      <c r="AC52" s="355"/>
      <c r="AD52" s="355"/>
      <c r="AE52" s="8"/>
    </row>
    <row r="53" spans="2:31" ht="15" customHeight="1" x14ac:dyDescent="0.2">
      <c r="B53" s="34"/>
      <c r="C53" s="57"/>
      <c r="D53" s="57"/>
      <c r="E53" s="57"/>
      <c r="F53" s="57"/>
      <c r="G53" s="57"/>
      <c r="H53" s="57"/>
      <c r="I53" s="57"/>
      <c r="J53" s="57"/>
      <c r="K53" s="57"/>
      <c r="L53" s="57"/>
      <c r="M53" s="57"/>
      <c r="N53" s="57"/>
      <c r="O53" s="57"/>
      <c r="P53" s="57"/>
      <c r="Q53" s="57"/>
      <c r="R53" s="57"/>
      <c r="S53" s="57"/>
      <c r="T53" s="57"/>
      <c r="U53" s="57"/>
      <c r="V53" s="57"/>
      <c r="W53" s="57"/>
      <c r="X53" s="57"/>
      <c r="Y53" s="57"/>
      <c r="Z53" s="57"/>
      <c r="AA53" s="57"/>
      <c r="AB53" s="57"/>
      <c r="AC53" s="57"/>
      <c r="AD53" s="57"/>
      <c r="AE53" s="8"/>
    </row>
    <row r="54" spans="2:31" ht="15" customHeight="1" x14ac:dyDescent="0.2">
      <c r="B54" s="34"/>
      <c r="C54" s="57"/>
      <c r="D54" s="355" t="s">
        <v>499</v>
      </c>
      <c r="E54" s="355"/>
      <c r="F54" s="355"/>
      <c r="G54" s="355"/>
      <c r="H54" s="355"/>
      <c r="I54" s="355"/>
      <c r="J54" s="355"/>
      <c r="K54" s="355"/>
      <c r="L54" s="355"/>
      <c r="M54" s="355"/>
      <c r="N54" s="355"/>
      <c r="O54" s="355"/>
      <c r="P54" s="355"/>
      <c r="Q54" s="355"/>
      <c r="R54" s="355"/>
      <c r="S54" s="355"/>
      <c r="T54" s="355"/>
      <c r="U54" s="355"/>
      <c r="V54" s="355"/>
      <c r="W54" s="355"/>
      <c r="X54" s="355"/>
      <c r="Y54" s="355"/>
      <c r="Z54" s="355"/>
      <c r="AA54" s="355"/>
      <c r="AB54" s="355"/>
      <c r="AC54" s="355"/>
      <c r="AD54" s="355"/>
      <c r="AE54" s="8"/>
    </row>
    <row r="55" spans="2:31" ht="15" customHeight="1" x14ac:dyDescent="0.2">
      <c r="B55" s="34"/>
      <c r="C55" s="34"/>
      <c r="D55" s="34"/>
      <c r="E55" s="34"/>
      <c r="F55" s="34"/>
      <c r="G55" s="34"/>
      <c r="H55" s="34"/>
      <c r="I55" s="34"/>
      <c r="J55" s="34"/>
      <c r="K55" s="34"/>
      <c r="L55" s="34"/>
      <c r="M55" s="34"/>
      <c r="N55" s="34"/>
      <c r="O55" s="34"/>
      <c r="P55" s="34"/>
      <c r="Q55" s="34"/>
      <c r="R55" s="34"/>
      <c r="S55" s="34"/>
      <c r="T55" s="34"/>
      <c r="U55" s="34"/>
      <c r="V55" s="34"/>
      <c r="W55" s="34"/>
      <c r="X55" s="34"/>
      <c r="Y55" s="34"/>
      <c r="Z55" s="34"/>
      <c r="AA55" s="34"/>
      <c r="AB55" s="34"/>
      <c r="AC55" s="34"/>
      <c r="AD55" s="34"/>
      <c r="AE55" s="8"/>
    </row>
    <row r="56" spans="2:31" ht="15" customHeight="1" x14ac:dyDescent="0.2">
      <c r="B56" s="56" t="s">
        <v>79</v>
      </c>
      <c r="C56" s="34"/>
      <c r="D56" s="34"/>
      <c r="E56" s="34"/>
      <c r="F56" s="34"/>
      <c r="G56" s="34"/>
      <c r="H56" s="34"/>
      <c r="I56" s="34"/>
      <c r="J56" s="34"/>
      <c r="K56" s="34"/>
      <c r="L56" s="34"/>
      <c r="M56" s="34"/>
      <c r="N56" s="34"/>
      <c r="O56" s="34"/>
      <c r="P56" s="34"/>
      <c r="Q56" s="34"/>
      <c r="R56" s="34"/>
      <c r="S56" s="34"/>
      <c r="T56" s="34"/>
      <c r="U56" s="34"/>
      <c r="V56" s="34"/>
      <c r="W56" s="34"/>
      <c r="X56" s="34"/>
      <c r="Y56" s="34"/>
      <c r="Z56" s="34"/>
      <c r="AA56" s="34"/>
      <c r="AB56" s="34"/>
      <c r="AC56" s="34"/>
      <c r="AD56" s="34"/>
      <c r="AE56" s="8"/>
    </row>
    <row r="57" spans="2:31" ht="36" customHeight="1" x14ac:dyDescent="0.2">
      <c r="B57" s="34"/>
      <c r="C57" s="355" t="s">
        <v>490</v>
      </c>
      <c r="D57" s="355"/>
      <c r="E57" s="355"/>
      <c r="F57" s="355"/>
      <c r="G57" s="355"/>
      <c r="H57" s="355"/>
      <c r="I57" s="355"/>
      <c r="J57" s="355"/>
      <c r="K57" s="355"/>
      <c r="L57" s="355"/>
      <c r="M57" s="355"/>
      <c r="N57" s="355"/>
      <c r="O57" s="355"/>
      <c r="P57" s="355"/>
      <c r="Q57" s="355"/>
      <c r="R57" s="355"/>
      <c r="S57" s="355"/>
      <c r="T57" s="355"/>
      <c r="U57" s="355"/>
      <c r="V57" s="355"/>
      <c r="W57" s="355"/>
      <c r="X57" s="355"/>
      <c r="Y57" s="355"/>
      <c r="Z57" s="355"/>
      <c r="AA57" s="355"/>
      <c r="AB57" s="355"/>
      <c r="AC57" s="355"/>
      <c r="AD57" s="355"/>
      <c r="AE57" s="8"/>
    </row>
    <row r="58" spans="2:31" ht="15" customHeight="1" x14ac:dyDescent="0.2">
      <c r="B58" s="34"/>
      <c r="C58" s="34"/>
      <c r="D58" s="34"/>
      <c r="E58" s="34"/>
      <c r="F58" s="34"/>
      <c r="G58" s="34"/>
      <c r="H58" s="34"/>
      <c r="I58" s="34"/>
      <c r="J58" s="34"/>
      <c r="K58" s="34"/>
      <c r="L58" s="34"/>
      <c r="M58" s="34"/>
      <c r="N58" s="34"/>
      <c r="O58" s="34"/>
      <c r="P58" s="34"/>
      <c r="Q58" s="34"/>
      <c r="R58" s="34"/>
      <c r="S58" s="34"/>
      <c r="T58" s="34"/>
      <c r="U58" s="34"/>
      <c r="V58" s="34"/>
      <c r="W58" s="34"/>
      <c r="X58" s="34"/>
      <c r="Y58" s="34"/>
      <c r="Z58" s="34"/>
      <c r="AA58" s="34"/>
      <c r="AB58" s="34"/>
      <c r="AC58" s="34"/>
      <c r="AD58" s="34"/>
      <c r="AE58" s="8"/>
    </row>
    <row r="59" spans="2:31" ht="15" customHeight="1" x14ac:dyDescent="0.2">
      <c r="B59" s="56" t="s">
        <v>80</v>
      </c>
      <c r="C59" s="34"/>
      <c r="D59" s="34"/>
      <c r="E59" s="34"/>
      <c r="F59" s="34"/>
      <c r="G59" s="34"/>
      <c r="H59" s="34"/>
      <c r="I59" s="34"/>
      <c r="J59" s="34"/>
      <c r="K59" s="34"/>
      <c r="L59" s="34"/>
      <c r="M59" s="34"/>
      <c r="N59" s="34"/>
      <c r="O59" s="34"/>
      <c r="P59" s="34"/>
      <c r="Q59" s="34"/>
      <c r="R59" s="34"/>
      <c r="S59" s="34"/>
      <c r="T59" s="34"/>
      <c r="U59" s="34"/>
      <c r="V59" s="34"/>
      <c r="W59" s="34"/>
      <c r="X59" s="34"/>
      <c r="Y59" s="34"/>
      <c r="Z59" s="34"/>
      <c r="AA59" s="34"/>
      <c r="AB59" s="34"/>
      <c r="AC59" s="34"/>
      <c r="AD59" s="34"/>
      <c r="AE59" s="8"/>
    </row>
    <row r="60" spans="2:31" ht="36" customHeight="1" x14ac:dyDescent="0.2">
      <c r="B60" s="34"/>
      <c r="C60" s="355" t="s">
        <v>81</v>
      </c>
      <c r="D60" s="355"/>
      <c r="E60" s="355"/>
      <c r="F60" s="355"/>
      <c r="G60" s="355"/>
      <c r="H60" s="355"/>
      <c r="I60" s="355"/>
      <c r="J60" s="355"/>
      <c r="K60" s="355"/>
      <c r="L60" s="355"/>
      <c r="M60" s="355"/>
      <c r="N60" s="355"/>
      <c r="O60" s="355"/>
      <c r="P60" s="355"/>
      <c r="Q60" s="355"/>
      <c r="R60" s="355"/>
      <c r="S60" s="355"/>
      <c r="T60" s="355"/>
      <c r="U60" s="355"/>
      <c r="V60" s="355"/>
      <c r="W60" s="355"/>
      <c r="X60" s="355"/>
      <c r="Y60" s="355"/>
      <c r="Z60" s="355"/>
      <c r="AA60" s="355"/>
      <c r="AB60" s="355"/>
      <c r="AC60" s="355"/>
      <c r="AD60" s="355"/>
      <c r="AE60" s="8"/>
    </row>
    <row r="61" spans="2:31" ht="15" customHeight="1" x14ac:dyDescent="0.2">
      <c r="B61" s="34"/>
      <c r="C61" s="34"/>
      <c r="D61" s="34"/>
      <c r="E61" s="34"/>
      <c r="F61" s="34"/>
      <c r="G61" s="34"/>
      <c r="H61" s="34"/>
      <c r="I61" s="34"/>
      <c r="J61" s="34"/>
      <c r="K61" s="34"/>
      <c r="L61" s="34"/>
      <c r="M61" s="34"/>
      <c r="N61" s="34"/>
      <c r="O61" s="34"/>
      <c r="P61" s="34"/>
      <c r="Q61" s="34"/>
      <c r="R61" s="34"/>
      <c r="S61" s="34"/>
      <c r="T61" s="34"/>
      <c r="U61" s="34"/>
      <c r="V61" s="34"/>
      <c r="W61" s="34"/>
      <c r="X61" s="34"/>
      <c r="Y61" s="34"/>
      <c r="Z61" s="34"/>
      <c r="AA61" s="34"/>
      <c r="AB61" s="34"/>
      <c r="AC61" s="34"/>
      <c r="AD61" s="34"/>
      <c r="AE61" s="8"/>
    </row>
    <row r="62" spans="2:31" ht="15" customHeight="1" x14ac:dyDescent="0.2">
      <c r="B62" s="56" t="s">
        <v>82</v>
      </c>
      <c r="C62" s="34"/>
      <c r="D62" s="34"/>
      <c r="E62" s="34"/>
      <c r="F62" s="34"/>
      <c r="G62" s="34"/>
      <c r="H62" s="34"/>
      <c r="I62" s="34"/>
      <c r="J62" s="34"/>
      <c r="K62" s="34"/>
      <c r="L62" s="34"/>
      <c r="M62" s="34"/>
      <c r="N62" s="34"/>
      <c r="O62" s="34"/>
      <c r="P62" s="34"/>
      <c r="Q62" s="34"/>
      <c r="R62" s="34"/>
      <c r="S62" s="34"/>
      <c r="T62" s="34"/>
      <c r="U62" s="34"/>
      <c r="V62" s="34"/>
      <c r="W62" s="34"/>
      <c r="X62" s="34"/>
      <c r="Y62" s="34"/>
      <c r="Z62" s="34"/>
      <c r="AA62" s="34"/>
      <c r="AB62" s="34"/>
      <c r="AC62" s="34"/>
      <c r="AD62" s="34"/>
      <c r="AE62" s="8"/>
    </row>
    <row r="63" spans="2:31" ht="24" customHeight="1" x14ac:dyDescent="0.2">
      <c r="B63" s="34"/>
      <c r="C63" s="355" t="s">
        <v>83</v>
      </c>
      <c r="D63" s="355"/>
      <c r="E63" s="355"/>
      <c r="F63" s="355"/>
      <c r="G63" s="355"/>
      <c r="H63" s="355"/>
      <c r="I63" s="355"/>
      <c r="J63" s="355"/>
      <c r="K63" s="355"/>
      <c r="L63" s="355"/>
      <c r="M63" s="355"/>
      <c r="N63" s="355"/>
      <c r="O63" s="355"/>
      <c r="P63" s="355"/>
      <c r="Q63" s="355"/>
      <c r="R63" s="355"/>
      <c r="S63" s="355"/>
      <c r="T63" s="355"/>
      <c r="U63" s="355"/>
      <c r="V63" s="355"/>
      <c r="W63" s="355"/>
      <c r="X63" s="355"/>
      <c r="Y63" s="355"/>
      <c r="Z63" s="355"/>
      <c r="AA63" s="355"/>
      <c r="AB63" s="355"/>
      <c r="AC63" s="355"/>
      <c r="AD63" s="355"/>
      <c r="AE63" s="8"/>
    </row>
    <row r="64" spans="2:31" ht="15" customHeight="1" x14ac:dyDescent="0.2">
      <c r="B64" s="34"/>
      <c r="C64" s="34"/>
      <c r="D64" s="34"/>
      <c r="E64" s="34"/>
      <c r="F64" s="34"/>
      <c r="G64" s="34"/>
      <c r="H64" s="34"/>
      <c r="I64" s="34"/>
      <c r="J64" s="34"/>
      <c r="K64" s="34"/>
      <c r="L64" s="34"/>
      <c r="M64" s="34"/>
      <c r="N64" s="34"/>
      <c r="O64" s="34"/>
      <c r="P64" s="34"/>
      <c r="Q64" s="34"/>
      <c r="R64" s="34"/>
      <c r="S64" s="34"/>
      <c r="T64" s="34"/>
      <c r="U64" s="34"/>
      <c r="V64" s="34"/>
      <c r="W64" s="34"/>
      <c r="X64" s="34"/>
      <c r="Y64" s="34"/>
      <c r="Z64" s="34"/>
      <c r="AA64" s="34"/>
      <c r="AB64" s="34"/>
      <c r="AC64" s="34"/>
      <c r="AD64" s="34"/>
      <c r="AE64" s="8"/>
    </row>
    <row r="65" spans="2:31" ht="15" customHeight="1" x14ac:dyDescent="0.2">
      <c r="B65" s="56" t="s">
        <v>84</v>
      </c>
      <c r="C65" s="34"/>
      <c r="D65" s="34"/>
      <c r="E65" s="34"/>
      <c r="F65" s="34"/>
      <c r="G65" s="34"/>
      <c r="H65" s="34"/>
      <c r="I65" s="34"/>
      <c r="J65" s="34"/>
      <c r="K65" s="34"/>
      <c r="L65" s="34"/>
      <c r="M65" s="34"/>
      <c r="N65" s="34"/>
      <c r="O65" s="34"/>
      <c r="P65" s="34"/>
      <c r="Q65" s="34"/>
      <c r="R65" s="34"/>
      <c r="S65" s="34"/>
      <c r="T65" s="34"/>
      <c r="U65" s="34"/>
      <c r="V65" s="34"/>
      <c r="W65" s="34"/>
      <c r="X65" s="34"/>
      <c r="Y65" s="34"/>
      <c r="Z65" s="34"/>
      <c r="AA65" s="34"/>
      <c r="AB65" s="34"/>
      <c r="AC65" s="34"/>
      <c r="AD65" s="34"/>
      <c r="AE65" s="8"/>
    </row>
    <row r="66" spans="2:31" ht="48" customHeight="1" x14ac:dyDescent="0.2">
      <c r="B66" s="34"/>
      <c r="C66" s="355" t="s">
        <v>501</v>
      </c>
      <c r="D66" s="355"/>
      <c r="E66" s="355"/>
      <c r="F66" s="355"/>
      <c r="G66" s="355"/>
      <c r="H66" s="355"/>
      <c r="I66" s="355"/>
      <c r="J66" s="355"/>
      <c r="K66" s="355"/>
      <c r="L66" s="355"/>
      <c r="M66" s="355"/>
      <c r="N66" s="355"/>
      <c r="O66" s="355"/>
      <c r="P66" s="355"/>
      <c r="Q66" s="355"/>
      <c r="R66" s="355"/>
      <c r="S66" s="355"/>
      <c r="T66" s="355"/>
      <c r="U66" s="355"/>
      <c r="V66" s="355"/>
      <c r="W66" s="355"/>
      <c r="X66" s="355"/>
      <c r="Y66" s="355"/>
      <c r="Z66" s="355"/>
      <c r="AA66" s="355"/>
      <c r="AB66" s="355"/>
      <c r="AC66" s="355"/>
      <c r="AD66" s="355"/>
      <c r="AE66" s="8"/>
    </row>
    <row r="67" spans="2:31" ht="15" customHeight="1" x14ac:dyDescent="0.2">
      <c r="B67" s="34"/>
      <c r="C67" s="34"/>
      <c r="D67" s="34"/>
      <c r="E67" s="34"/>
      <c r="F67" s="34"/>
      <c r="G67" s="34"/>
      <c r="H67" s="34"/>
      <c r="I67" s="34"/>
      <c r="J67" s="34"/>
      <c r="K67" s="34"/>
      <c r="L67" s="34"/>
      <c r="M67" s="34"/>
      <c r="N67" s="34"/>
      <c r="O67" s="34"/>
      <c r="P67" s="34"/>
      <c r="Q67" s="34"/>
      <c r="R67" s="34"/>
      <c r="S67" s="34"/>
      <c r="T67" s="34"/>
      <c r="U67" s="34"/>
      <c r="V67" s="34"/>
      <c r="W67" s="34"/>
      <c r="X67" s="34"/>
      <c r="Y67" s="34"/>
      <c r="Z67" s="34"/>
      <c r="AA67" s="34"/>
      <c r="AB67" s="34"/>
      <c r="AC67" s="34"/>
      <c r="AD67" s="34"/>
      <c r="AE67" s="8"/>
    </row>
    <row r="68" spans="2:31" ht="15" customHeight="1" x14ac:dyDescent="0.2">
      <c r="B68" s="56" t="s">
        <v>85</v>
      </c>
      <c r="C68" s="34"/>
      <c r="D68" s="34"/>
      <c r="E68" s="34"/>
      <c r="F68" s="34"/>
      <c r="G68" s="34"/>
      <c r="H68" s="34"/>
      <c r="I68" s="34"/>
      <c r="J68" s="34"/>
      <c r="K68" s="34"/>
      <c r="L68" s="34"/>
      <c r="M68" s="34"/>
      <c r="N68" s="34"/>
      <c r="O68" s="34"/>
      <c r="P68" s="34"/>
      <c r="Q68" s="34"/>
      <c r="R68" s="34"/>
      <c r="S68" s="34"/>
      <c r="T68" s="34"/>
      <c r="U68" s="34"/>
      <c r="V68" s="34"/>
      <c r="W68" s="34"/>
      <c r="X68" s="34"/>
      <c r="Y68" s="34"/>
      <c r="Z68" s="34"/>
      <c r="AA68" s="34"/>
      <c r="AB68" s="34"/>
      <c r="AC68" s="34"/>
      <c r="AD68" s="34"/>
      <c r="AE68" s="8"/>
    </row>
    <row r="69" spans="2:31" ht="60" customHeight="1" x14ac:dyDescent="0.2">
      <c r="B69" s="34"/>
      <c r="C69" s="355" t="s">
        <v>502</v>
      </c>
      <c r="D69" s="355"/>
      <c r="E69" s="355"/>
      <c r="F69" s="355"/>
      <c r="G69" s="355"/>
      <c r="H69" s="355"/>
      <c r="I69" s="355"/>
      <c r="J69" s="355"/>
      <c r="K69" s="355"/>
      <c r="L69" s="355"/>
      <c r="M69" s="355"/>
      <c r="N69" s="355"/>
      <c r="O69" s="355"/>
      <c r="P69" s="355"/>
      <c r="Q69" s="355"/>
      <c r="R69" s="355"/>
      <c r="S69" s="355"/>
      <c r="T69" s="355"/>
      <c r="U69" s="355"/>
      <c r="V69" s="355"/>
      <c r="W69" s="355"/>
      <c r="X69" s="355"/>
      <c r="Y69" s="355"/>
      <c r="Z69" s="355"/>
      <c r="AA69" s="355"/>
      <c r="AB69" s="355"/>
      <c r="AC69" s="355"/>
      <c r="AD69" s="355"/>
      <c r="AE69" s="8"/>
    </row>
    <row r="70" spans="2:31" ht="15" customHeight="1" x14ac:dyDescent="0.2">
      <c r="B70" s="34"/>
      <c r="C70" s="34"/>
      <c r="D70" s="34"/>
      <c r="E70" s="34"/>
      <c r="F70" s="34"/>
      <c r="G70" s="34"/>
      <c r="H70" s="34"/>
      <c r="I70" s="34"/>
      <c r="J70" s="34"/>
      <c r="K70" s="34"/>
      <c r="L70" s="34"/>
      <c r="M70" s="34"/>
      <c r="N70" s="34"/>
      <c r="O70" s="34"/>
      <c r="P70" s="34"/>
      <c r="Q70" s="34"/>
      <c r="R70" s="34"/>
      <c r="S70" s="34"/>
      <c r="T70" s="34"/>
      <c r="U70" s="34"/>
      <c r="V70" s="34"/>
      <c r="W70" s="34"/>
      <c r="X70" s="34"/>
      <c r="Y70" s="34"/>
      <c r="Z70" s="34"/>
      <c r="AA70" s="34"/>
      <c r="AB70" s="34"/>
      <c r="AC70" s="34"/>
      <c r="AD70" s="34"/>
      <c r="AE70" s="8"/>
    </row>
    <row r="71" spans="2:31" ht="15" customHeight="1" x14ac:dyDescent="0.2">
      <c r="B71" s="56" t="s">
        <v>86</v>
      </c>
      <c r="C71" s="34"/>
      <c r="D71" s="34"/>
      <c r="E71" s="34"/>
      <c r="F71" s="34"/>
      <c r="G71" s="34"/>
      <c r="H71" s="34"/>
      <c r="I71" s="34"/>
      <c r="J71" s="34"/>
      <c r="K71" s="34"/>
      <c r="L71" s="34"/>
      <c r="M71" s="34"/>
      <c r="N71" s="34"/>
      <c r="O71" s="34"/>
      <c r="P71" s="34"/>
      <c r="Q71" s="34"/>
      <c r="R71" s="34"/>
      <c r="S71" s="34"/>
      <c r="T71" s="34"/>
      <c r="U71" s="34"/>
      <c r="V71" s="34"/>
      <c r="W71" s="34"/>
      <c r="X71" s="34"/>
      <c r="Y71" s="34"/>
      <c r="Z71" s="34"/>
      <c r="AA71" s="34"/>
      <c r="AB71" s="34"/>
      <c r="AC71" s="34"/>
      <c r="AD71" s="34"/>
      <c r="AE71" s="8"/>
    </row>
    <row r="72" spans="2:31" ht="60" customHeight="1" x14ac:dyDescent="0.2">
      <c r="B72" s="34"/>
      <c r="C72" s="355" t="s">
        <v>87</v>
      </c>
      <c r="D72" s="355"/>
      <c r="E72" s="355"/>
      <c r="F72" s="355"/>
      <c r="G72" s="355"/>
      <c r="H72" s="355"/>
      <c r="I72" s="355"/>
      <c r="J72" s="355"/>
      <c r="K72" s="355"/>
      <c r="L72" s="355"/>
      <c r="M72" s="355"/>
      <c r="N72" s="355"/>
      <c r="O72" s="355"/>
      <c r="P72" s="355"/>
      <c r="Q72" s="355"/>
      <c r="R72" s="355"/>
      <c r="S72" s="355"/>
      <c r="T72" s="355"/>
      <c r="U72" s="355"/>
      <c r="V72" s="355"/>
      <c r="W72" s="355"/>
      <c r="X72" s="355"/>
      <c r="Y72" s="355"/>
      <c r="Z72" s="355"/>
      <c r="AA72" s="355"/>
      <c r="AB72" s="355"/>
      <c r="AC72" s="355"/>
      <c r="AD72" s="355"/>
      <c r="AE72" s="8"/>
    </row>
    <row r="73" spans="2:31" ht="15" customHeight="1" x14ac:dyDescent="0.2">
      <c r="B73" s="34"/>
      <c r="C73" s="34"/>
      <c r="D73" s="34"/>
      <c r="E73" s="34"/>
      <c r="F73" s="34"/>
      <c r="G73" s="34"/>
      <c r="H73" s="34"/>
      <c r="I73" s="34"/>
      <c r="J73" s="34"/>
      <c r="K73" s="34"/>
      <c r="L73" s="34"/>
      <c r="M73" s="34"/>
      <c r="N73" s="34"/>
      <c r="O73" s="34"/>
      <c r="P73" s="34"/>
      <c r="Q73" s="34"/>
      <c r="R73" s="34"/>
      <c r="S73" s="34"/>
      <c r="T73" s="34"/>
      <c r="U73" s="34"/>
      <c r="V73" s="34"/>
      <c r="W73" s="34"/>
      <c r="X73" s="34"/>
      <c r="Y73" s="34"/>
      <c r="Z73" s="34"/>
      <c r="AA73" s="34"/>
      <c r="AB73" s="34"/>
      <c r="AC73" s="34"/>
      <c r="AD73" s="34"/>
      <c r="AE73" s="8"/>
    </row>
    <row r="74" spans="2:31" ht="15" customHeight="1" x14ac:dyDescent="0.2">
      <c r="B74" s="56" t="s">
        <v>88</v>
      </c>
      <c r="C74" s="34"/>
      <c r="D74" s="34"/>
      <c r="E74" s="34"/>
      <c r="F74" s="34"/>
      <c r="G74" s="34"/>
      <c r="H74" s="34"/>
      <c r="I74" s="34"/>
      <c r="J74" s="34"/>
      <c r="K74" s="34"/>
      <c r="L74" s="34"/>
      <c r="M74" s="34"/>
      <c r="N74" s="34"/>
      <c r="O74" s="34"/>
      <c r="P74" s="34"/>
      <c r="Q74" s="34"/>
      <c r="R74" s="34"/>
      <c r="S74" s="34"/>
      <c r="T74" s="34"/>
      <c r="U74" s="34"/>
      <c r="V74" s="34"/>
      <c r="W74" s="34"/>
      <c r="X74" s="34"/>
      <c r="Y74" s="34"/>
      <c r="Z74" s="34"/>
      <c r="AA74" s="34"/>
      <c r="AB74" s="34"/>
      <c r="AC74" s="34"/>
      <c r="AD74" s="34"/>
      <c r="AE74" s="8"/>
    </row>
    <row r="75" spans="2:31" ht="15" customHeight="1" x14ac:dyDescent="0.2">
      <c r="B75" s="34"/>
      <c r="C75" s="355" t="s">
        <v>503</v>
      </c>
      <c r="D75" s="355"/>
      <c r="E75" s="355"/>
      <c r="F75" s="355"/>
      <c r="G75" s="355"/>
      <c r="H75" s="355"/>
      <c r="I75" s="355"/>
      <c r="J75" s="355"/>
      <c r="K75" s="355"/>
      <c r="L75" s="355"/>
      <c r="M75" s="355"/>
      <c r="N75" s="355"/>
      <c r="O75" s="355"/>
      <c r="P75" s="355"/>
      <c r="Q75" s="355"/>
      <c r="R75" s="355"/>
      <c r="S75" s="355"/>
      <c r="T75" s="355"/>
      <c r="U75" s="355"/>
      <c r="V75" s="355"/>
      <c r="W75" s="355"/>
      <c r="X75" s="355"/>
      <c r="Y75" s="355"/>
      <c r="Z75" s="355"/>
      <c r="AA75" s="355"/>
      <c r="AB75" s="355"/>
      <c r="AC75" s="355"/>
      <c r="AD75" s="355"/>
      <c r="AE75" s="8"/>
    </row>
    <row r="76" spans="2:31" ht="15" customHeight="1" x14ac:dyDescent="0.2">
      <c r="B76" s="34"/>
      <c r="C76" s="34"/>
      <c r="D76" s="34"/>
      <c r="E76" s="34"/>
      <c r="F76" s="34"/>
      <c r="G76" s="34"/>
      <c r="H76" s="34"/>
      <c r="I76" s="34"/>
      <c r="J76" s="34"/>
      <c r="K76" s="34"/>
      <c r="L76" s="34"/>
      <c r="M76" s="34"/>
      <c r="N76" s="34"/>
      <c r="O76" s="34"/>
      <c r="P76" s="34"/>
      <c r="Q76" s="34"/>
      <c r="R76" s="34"/>
      <c r="S76" s="34"/>
      <c r="T76" s="34"/>
      <c r="U76" s="34"/>
      <c r="V76" s="34"/>
      <c r="W76" s="34"/>
      <c r="X76" s="34"/>
      <c r="Y76" s="34"/>
      <c r="Z76" s="34"/>
      <c r="AA76" s="34"/>
      <c r="AB76" s="34"/>
      <c r="AC76" s="34"/>
      <c r="AD76" s="34"/>
      <c r="AE76" s="8"/>
    </row>
    <row r="77" spans="2:31" ht="15" customHeight="1" x14ac:dyDescent="0.2">
      <c r="B77" s="56" t="s">
        <v>89</v>
      </c>
      <c r="C77" s="34"/>
      <c r="D77" s="34"/>
      <c r="E77" s="34"/>
      <c r="F77" s="34"/>
      <c r="G77" s="34"/>
      <c r="H77" s="34"/>
      <c r="I77" s="34"/>
      <c r="J77" s="34"/>
      <c r="K77" s="34"/>
      <c r="L77" s="34"/>
      <c r="M77" s="34"/>
      <c r="N77" s="34"/>
      <c r="O77" s="34"/>
      <c r="P77" s="34"/>
      <c r="Q77" s="34"/>
      <c r="R77" s="34"/>
      <c r="S77" s="34"/>
      <c r="T77" s="34"/>
      <c r="U77" s="34"/>
      <c r="V77" s="34"/>
      <c r="W77" s="34"/>
      <c r="X77" s="34"/>
      <c r="Y77" s="34"/>
      <c r="Z77" s="34"/>
      <c r="AA77" s="34"/>
      <c r="AB77" s="34"/>
      <c r="AC77" s="34"/>
      <c r="AD77" s="34"/>
      <c r="AE77" s="8"/>
    </row>
    <row r="78" spans="2:31" ht="36" customHeight="1" x14ac:dyDescent="0.2">
      <c r="B78" s="34"/>
      <c r="C78" s="355" t="s">
        <v>369</v>
      </c>
      <c r="D78" s="355"/>
      <c r="E78" s="355"/>
      <c r="F78" s="355"/>
      <c r="G78" s="355"/>
      <c r="H78" s="355"/>
      <c r="I78" s="355"/>
      <c r="J78" s="355"/>
      <c r="K78" s="355"/>
      <c r="L78" s="355"/>
      <c r="M78" s="355"/>
      <c r="N78" s="355"/>
      <c r="O78" s="355"/>
      <c r="P78" s="355"/>
      <c r="Q78" s="355"/>
      <c r="R78" s="355"/>
      <c r="S78" s="355"/>
      <c r="T78" s="355"/>
      <c r="U78" s="355"/>
      <c r="V78" s="355"/>
      <c r="W78" s="355"/>
      <c r="X78" s="355"/>
      <c r="Y78" s="355"/>
      <c r="Z78" s="355"/>
      <c r="AA78" s="355"/>
      <c r="AB78" s="355"/>
      <c r="AC78" s="355"/>
      <c r="AD78" s="355"/>
      <c r="AE78" s="8"/>
    </row>
    <row r="79" spans="2:31" ht="15" customHeight="1" x14ac:dyDescent="0.2">
      <c r="B79" s="34"/>
      <c r="C79" s="34"/>
      <c r="D79" s="34"/>
      <c r="E79" s="34"/>
      <c r="F79" s="34"/>
      <c r="G79" s="34"/>
      <c r="H79" s="34"/>
      <c r="I79" s="34"/>
      <c r="J79" s="34"/>
      <c r="K79" s="34"/>
      <c r="L79" s="34"/>
      <c r="M79" s="34"/>
      <c r="N79" s="34"/>
      <c r="O79" s="34"/>
      <c r="P79" s="34"/>
      <c r="Q79" s="34"/>
      <c r="R79" s="34"/>
      <c r="S79" s="34"/>
      <c r="T79" s="34"/>
      <c r="U79" s="34"/>
      <c r="V79" s="34"/>
      <c r="W79" s="34"/>
      <c r="X79" s="34"/>
      <c r="Y79" s="34"/>
      <c r="Z79" s="34"/>
      <c r="AA79" s="34"/>
      <c r="AB79" s="34"/>
      <c r="AC79" s="34"/>
      <c r="AD79" s="34"/>
      <c r="AE79" s="8"/>
    </row>
    <row r="80" spans="2:31" ht="15" customHeight="1" x14ac:dyDescent="0.2">
      <c r="B80" s="56" t="s">
        <v>90</v>
      </c>
      <c r="C80" s="34"/>
      <c r="D80" s="34"/>
      <c r="E80" s="34"/>
      <c r="F80" s="34"/>
      <c r="G80" s="34"/>
      <c r="H80" s="34"/>
      <c r="I80" s="34"/>
      <c r="J80" s="34"/>
      <c r="K80" s="34"/>
      <c r="L80" s="34"/>
      <c r="M80" s="34"/>
      <c r="N80" s="34"/>
      <c r="O80" s="34"/>
      <c r="P80" s="34"/>
      <c r="Q80" s="34"/>
      <c r="R80" s="34"/>
      <c r="S80" s="34"/>
      <c r="T80" s="34"/>
      <c r="U80" s="34"/>
      <c r="V80" s="34"/>
      <c r="W80" s="34"/>
      <c r="X80" s="34"/>
      <c r="Y80" s="34"/>
      <c r="Z80" s="34"/>
      <c r="AA80" s="34"/>
      <c r="AB80" s="34"/>
      <c r="AC80" s="34"/>
      <c r="AD80" s="34"/>
      <c r="AE80" s="8"/>
    </row>
    <row r="81" spans="2:31" ht="36" customHeight="1" x14ac:dyDescent="0.2">
      <c r="B81" s="34"/>
      <c r="C81" s="355" t="s">
        <v>370</v>
      </c>
      <c r="D81" s="355"/>
      <c r="E81" s="355"/>
      <c r="F81" s="355"/>
      <c r="G81" s="355"/>
      <c r="H81" s="355"/>
      <c r="I81" s="355"/>
      <c r="J81" s="355"/>
      <c r="K81" s="355"/>
      <c r="L81" s="355"/>
      <c r="M81" s="355"/>
      <c r="N81" s="355"/>
      <c r="O81" s="355"/>
      <c r="P81" s="355"/>
      <c r="Q81" s="355"/>
      <c r="R81" s="355"/>
      <c r="S81" s="355"/>
      <c r="T81" s="355"/>
      <c r="U81" s="355"/>
      <c r="V81" s="355"/>
      <c r="W81" s="355"/>
      <c r="X81" s="355"/>
      <c r="Y81" s="355"/>
      <c r="Z81" s="355"/>
      <c r="AA81" s="355"/>
      <c r="AB81" s="355"/>
      <c r="AC81" s="355"/>
      <c r="AD81" s="355"/>
      <c r="AE81" s="8"/>
    </row>
    <row r="82" spans="2:31" ht="15" customHeight="1" x14ac:dyDescent="0.2">
      <c r="B82" s="34"/>
      <c r="C82" s="34"/>
      <c r="D82" s="34"/>
      <c r="E82" s="34"/>
      <c r="F82" s="34"/>
      <c r="G82" s="34"/>
      <c r="H82" s="34"/>
      <c r="I82" s="34"/>
      <c r="J82" s="34"/>
      <c r="K82" s="34"/>
      <c r="L82" s="34"/>
      <c r="M82" s="34"/>
      <c r="N82" s="34"/>
      <c r="O82" s="34"/>
      <c r="P82" s="34"/>
      <c r="Q82" s="34"/>
      <c r="R82" s="34"/>
      <c r="S82" s="34"/>
      <c r="T82" s="34"/>
      <c r="U82" s="34"/>
      <c r="V82" s="34"/>
      <c r="W82" s="34"/>
      <c r="X82" s="34"/>
      <c r="Y82" s="34"/>
      <c r="Z82" s="34"/>
      <c r="AA82" s="34"/>
      <c r="AB82" s="34"/>
      <c r="AC82" s="34"/>
      <c r="AD82" s="34"/>
      <c r="AE82" s="8"/>
    </row>
    <row r="83" spans="2:31" ht="15" customHeight="1" x14ac:dyDescent="0.2">
      <c r="B83" s="56" t="s">
        <v>91</v>
      </c>
      <c r="C83" s="34"/>
      <c r="D83" s="34"/>
      <c r="E83" s="34"/>
      <c r="F83" s="34"/>
      <c r="G83" s="34"/>
      <c r="H83" s="34"/>
      <c r="I83" s="34"/>
      <c r="J83" s="34"/>
      <c r="K83" s="34"/>
      <c r="L83" s="34"/>
      <c r="M83" s="34"/>
      <c r="N83" s="34"/>
      <c r="O83" s="34"/>
      <c r="P83" s="34"/>
      <c r="Q83" s="34"/>
      <c r="R83" s="34"/>
      <c r="S83" s="34"/>
      <c r="T83" s="34"/>
      <c r="U83" s="34"/>
      <c r="V83" s="34"/>
      <c r="W83" s="34"/>
      <c r="X83" s="34"/>
      <c r="Y83" s="34"/>
      <c r="Z83" s="34"/>
      <c r="AA83" s="34"/>
      <c r="AB83" s="34"/>
      <c r="AC83" s="34"/>
      <c r="AD83" s="34"/>
      <c r="AE83" s="8"/>
    </row>
    <row r="84" spans="2:31" ht="36" customHeight="1" x14ac:dyDescent="0.2">
      <c r="B84" s="34"/>
      <c r="C84" s="355" t="s">
        <v>371</v>
      </c>
      <c r="D84" s="355"/>
      <c r="E84" s="355"/>
      <c r="F84" s="355"/>
      <c r="G84" s="355"/>
      <c r="H84" s="355"/>
      <c r="I84" s="355"/>
      <c r="J84" s="355"/>
      <c r="K84" s="355"/>
      <c r="L84" s="355"/>
      <c r="M84" s="355"/>
      <c r="N84" s="355"/>
      <c r="O84" s="355"/>
      <c r="P84" s="355"/>
      <c r="Q84" s="355"/>
      <c r="R84" s="355"/>
      <c r="S84" s="355"/>
      <c r="T84" s="355"/>
      <c r="U84" s="355"/>
      <c r="V84" s="355"/>
      <c r="W84" s="355"/>
      <c r="X84" s="355"/>
      <c r="Y84" s="355"/>
      <c r="Z84" s="355"/>
      <c r="AA84" s="355"/>
      <c r="AB84" s="355"/>
      <c r="AC84" s="355"/>
      <c r="AD84" s="355"/>
      <c r="AE84" s="8"/>
    </row>
    <row r="85" spans="2:31" ht="15" customHeight="1" x14ac:dyDescent="0.2">
      <c r="B85" s="34"/>
      <c r="C85" s="34"/>
      <c r="D85" s="34"/>
      <c r="E85" s="34"/>
      <c r="F85" s="34"/>
      <c r="G85" s="34"/>
      <c r="H85" s="34"/>
      <c r="I85" s="34"/>
      <c r="J85" s="34"/>
      <c r="K85" s="34"/>
      <c r="L85" s="34"/>
      <c r="M85" s="34"/>
      <c r="N85" s="34"/>
      <c r="O85" s="34"/>
      <c r="P85" s="34"/>
      <c r="Q85" s="34"/>
      <c r="R85" s="34"/>
      <c r="S85" s="34"/>
      <c r="T85" s="34"/>
      <c r="U85" s="34"/>
      <c r="V85" s="34"/>
      <c r="W85" s="34"/>
      <c r="X85" s="34"/>
      <c r="Y85" s="34"/>
      <c r="Z85" s="34"/>
      <c r="AA85" s="34"/>
      <c r="AB85" s="34"/>
      <c r="AC85" s="34"/>
      <c r="AD85" s="34"/>
      <c r="AE85" s="8"/>
    </row>
    <row r="86" spans="2:31" ht="15" customHeight="1" x14ac:dyDescent="0.2">
      <c r="B86" s="56" t="s">
        <v>92</v>
      </c>
      <c r="C86" s="34"/>
      <c r="D86" s="34"/>
      <c r="E86" s="34"/>
      <c r="F86" s="34"/>
      <c r="G86" s="34"/>
      <c r="H86" s="34"/>
      <c r="I86" s="34"/>
      <c r="J86" s="34"/>
      <c r="K86" s="34"/>
      <c r="L86" s="34"/>
      <c r="M86" s="34"/>
      <c r="N86" s="34"/>
      <c r="O86" s="34"/>
      <c r="P86" s="34"/>
      <c r="Q86" s="34"/>
      <c r="R86" s="34"/>
      <c r="S86" s="34"/>
      <c r="T86" s="34"/>
      <c r="U86" s="34"/>
      <c r="V86" s="34"/>
      <c r="W86" s="34"/>
      <c r="X86" s="34"/>
      <c r="Y86" s="34"/>
      <c r="Z86" s="34"/>
      <c r="AA86" s="34"/>
      <c r="AB86" s="34"/>
      <c r="AC86" s="34"/>
      <c r="AD86" s="34"/>
      <c r="AE86" s="8"/>
    </row>
    <row r="87" spans="2:31" ht="36" customHeight="1" x14ac:dyDescent="0.2">
      <c r="B87" s="34"/>
      <c r="C87" s="355" t="s">
        <v>93</v>
      </c>
      <c r="D87" s="355"/>
      <c r="E87" s="355"/>
      <c r="F87" s="355"/>
      <c r="G87" s="355"/>
      <c r="H87" s="355"/>
      <c r="I87" s="355"/>
      <c r="J87" s="355"/>
      <c r="K87" s="355"/>
      <c r="L87" s="355"/>
      <c r="M87" s="355"/>
      <c r="N87" s="355"/>
      <c r="O87" s="355"/>
      <c r="P87" s="355"/>
      <c r="Q87" s="355"/>
      <c r="R87" s="355"/>
      <c r="S87" s="355"/>
      <c r="T87" s="355"/>
      <c r="U87" s="355"/>
      <c r="V87" s="355"/>
      <c r="W87" s="355"/>
      <c r="X87" s="355"/>
      <c r="Y87" s="355"/>
      <c r="Z87" s="355"/>
      <c r="AA87" s="355"/>
      <c r="AB87" s="355"/>
      <c r="AC87" s="355"/>
      <c r="AD87" s="355"/>
      <c r="AE87" s="8"/>
    </row>
    <row r="88" spans="2:31" ht="14.25" x14ac:dyDescent="0.2">
      <c r="B88" s="34"/>
      <c r="C88" s="34"/>
      <c r="D88" s="34"/>
      <c r="E88" s="34"/>
      <c r="F88" s="34"/>
      <c r="G88" s="34"/>
      <c r="H88" s="34"/>
      <c r="I88" s="34"/>
      <c r="J88" s="34"/>
      <c r="K88" s="34"/>
      <c r="L88" s="34"/>
      <c r="M88" s="34"/>
      <c r="N88" s="34"/>
      <c r="O88" s="34"/>
      <c r="P88" s="34"/>
      <c r="Q88" s="34"/>
      <c r="R88" s="34"/>
      <c r="S88" s="34"/>
      <c r="T88" s="34"/>
      <c r="U88" s="34"/>
      <c r="V88" s="34"/>
      <c r="W88" s="34"/>
      <c r="X88" s="34"/>
      <c r="Y88" s="34"/>
      <c r="Z88" s="34"/>
      <c r="AA88" s="34"/>
      <c r="AB88" s="34"/>
      <c r="AC88" s="34"/>
      <c r="AD88" s="34"/>
      <c r="AE88" s="8"/>
    </row>
    <row r="89" spans="2:31" ht="15" customHeight="1" x14ac:dyDescent="0.2">
      <c r="B89" s="56" t="s">
        <v>94</v>
      </c>
      <c r="C89" s="34"/>
      <c r="D89" s="34"/>
      <c r="E89" s="34"/>
      <c r="F89" s="34"/>
      <c r="G89" s="34"/>
      <c r="H89" s="34"/>
      <c r="I89" s="34"/>
      <c r="J89" s="34"/>
      <c r="K89" s="34"/>
      <c r="L89" s="34"/>
      <c r="M89" s="34"/>
      <c r="N89" s="34"/>
      <c r="O89" s="34"/>
      <c r="P89" s="34"/>
      <c r="Q89" s="34"/>
      <c r="R89" s="34"/>
      <c r="S89" s="34"/>
      <c r="T89" s="34"/>
      <c r="U89" s="34"/>
      <c r="V89" s="34"/>
      <c r="W89" s="34"/>
      <c r="X89" s="34"/>
      <c r="Y89" s="34"/>
      <c r="Z89" s="34"/>
      <c r="AA89" s="34"/>
      <c r="AB89" s="34"/>
      <c r="AC89" s="34"/>
      <c r="AD89" s="34"/>
      <c r="AE89" s="8"/>
    </row>
    <row r="90" spans="2:31" ht="60" customHeight="1" x14ac:dyDescent="0.2">
      <c r="B90" s="34"/>
      <c r="C90" s="355" t="s">
        <v>95</v>
      </c>
      <c r="D90" s="355"/>
      <c r="E90" s="355"/>
      <c r="F90" s="355"/>
      <c r="G90" s="355"/>
      <c r="H90" s="355"/>
      <c r="I90" s="355"/>
      <c r="J90" s="355"/>
      <c r="K90" s="355"/>
      <c r="L90" s="355"/>
      <c r="M90" s="355"/>
      <c r="N90" s="355"/>
      <c r="O90" s="355"/>
      <c r="P90" s="355"/>
      <c r="Q90" s="355"/>
      <c r="R90" s="355"/>
      <c r="S90" s="355"/>
      <c r="T90" s="355"/>
      <c r="U90" s="355"/>
      <c r="V90" s="355"/>
      <c r="W90" s="355"/>
      <c r="X90" s="355"/>
      <c r="Y90" s="355"/>
      <c r="Z90" s="355"/>
      <c r="AA90" s="355"/>
      <c r="AB90" s="355"/>
      <c r="AC90" s="355"/>
      <c r="AD90" s="355"/>
      <c r="AE90" s="8"/>
    </row>
    <row r="91" spans="2:31" ht="15" customHeight="1" x14ac:dyDescent="0.2">
      <c r="B91" s="34"/>
      <c r="C91" s="34"/>
      <c r="D91" s="34"/>
      <c r="E91" s="34"/>
      <c r="F91" s="34"/>
      <c r="G91" s="34"/>
      <c r="H91" s="34"/>
      <c r="I91" s="34"/>
      <c r="J91" s="34"/>
      <c r="K91" s="34"/>
      <c r="L91" s="34"/>
      <c r="M91" s="34"/>
      <c r="N91" s="34"/>
      <c r="O91" s="34"/>
      <c r="P91" s="34"/>
      <c r="Q91" s="34"/>
      <c r="R91" s="34"/>
      <c r="S91" s="34"/>
      <c r="T91" s="34"/>
      <c r="U91" s="34"/>
      <c r="V91" s="34"/>
      <c r="W91" s="34"/>
      <c r="X91" s="34"/>
      <c r="Y91" s="34"/>
      <c r="Z91" s="34"/>
      <c r="AA91" s="34"/>
      <c r="AB91" s="34"/>
      <c r="AC91" s="34"/>
      <c r="AD91" s="34"/>
      <c r="AE91" s="8"/>
    </row>
    <row r="92" spans="2:31" ht="15" customHeight="1" x14ac:dyDescent="0.2">
      <c r="B92" s="56" t="s">
        <v>96</v>
      </c>
      <c r="C92" s="34"/>
      <c r="D92" s="34"/>
      <c r="E92" s="34"/>
      <c r="F92" s="34"/>
      <c r="G92" s="34"/>
      <c r="H92" s="34"/>
      <c r="I92" s="34"/>
      <c r="J92" s="34"/>
      <c r="K92" s="34"/>
      <c r="L92" s="34"/>
      <c r="M92" s="34"/>
      <c r="N92" s="34"/>
      <c r="O92" s="34"/>
      <c r="P92" s="34"/>
      <c r="Q92" s="34"/>
      <c r="R92" s="34"/>
      <c r="S92" s="34"/>
      <c r="T92" s="34"/>
      <c r="U92" s="34"/>
      <c r="V92" s="34"/>
      <c r="W92" s="34"/>
      <c r="X92" s="34"/>
      <c r="Y92" s="34"/>
      <c r="Z92" s="34"/>
      <c r="AA92" s="34"/>
      <c r="AB92" s="34"/>
      <c r="AC92" s="34"/>
      <c r="AD92" s="34"/>
      <c r="AE92" s="8"/>
    </row>
    <row r="93" spans="2:31" ht="60" customHeight="1" x14ac:dyDescent="0.2">
      <c r="B93" s="34"/>
      <c r="C93" s="355" t="s">
        <v>504</v>
      </c>
      <c r="D93" s="355"/>
      <c r="E93" s="355"/>
      <c r="F93" s="355"/>
      <c r="G93" s="355"/>
      <c r="H93" s="355"/>
      <c r="I93" s="355"/>
      <c r="J93" s="355"/>
      <c r="K93" s="355"/>
      <c r="L93" s="355"/>
      <c r="M93" s="355"/>
      <c r="N93" s="355"/>
      <c r="O93" s="355"/>
      <c r="P93" s="355"/>
      <c r="Q93" s="355"/>
      <c r="R93" s="355"/>
      <c r="S93" s="355"/>
      <c r="T93" s="355"/>
      <c r="U93" s="355"/>
      <c r="V93" s="355"/>
      <c r="W93" s="355"/>
      <c r="X93" s="355"/>
      <c r="Y93" s="355"/>
      <c r="Z93" s="355"/>
      <c r="AA93" s="355"/>
      <c r="AB93" s="355"/>
      <c r="AC93" s="355"/>
      <c r="AD93" s="355"/>
      <c r="AE93" s="8"/>
    </row>
    <row r="94" spans="2:31" ht="15" customHeight="1" x14ac:dyDescent="0.2">
      <c r="B94" s="34"/>
      <c r="C94" s="34"/>
      <c r="D94" s="34"/>
      <c r="E94" s="34"/>
      <c r="F94" s="34"/>
      <c r="G94" s="34"/>
      <c r="H94" s="34"/>
      <c r="I94" s="34"/>
      <c r="J94" s="34"/>
      <c r="K94" s="34"/>
      <c r="L94" s="34"/>
      <c r="M94" s="34"/>
      <c r="N94" s="34"/>
      <c r="O94" s="34"/>
      <c r="P94" s="34"/>
      <c r="Q94" s="34"/>
      <c r="R94" s="34"/>
      <c r="S94" s="34"/>
      <c r="T94" s="34"/>
      <c r="U94" s="34"/>
      <c r="V94" s="34"/>
      <c r="W94" s="34"/>
      <c r="X94" s="34"/>
      <c r="Y94" s="34"/>
      <c r="Z94" s="34"/>
      <c r="AA94" s="34"/>
      <c r="AB94" s="34"/>
      <c r="AC94" s="34"/>
      <c r="AD94" s="34"/>
      <c r="AE94" s="8"/>
    </row>
    <row r="95" spans="2:31" ht="15" customHeight="1" x14ac:dyDescent="0.2">
      <c r="B95" s="56" t="s">
        <v>97</v>
      </c>
      <c r="C95" s="34"/>
      <c r="D95" s="34"/>
      <c r="E95" s="34"/>
      <c r="F95" s="34"/>
      <c r="G95" s="34"/>
      <c r="H95" s="34"/>
      <c r="I95" s="34"/>
      <c r="J95" s="34"/>
      <c r="K95" s="34"/>
      <c r="L95" s="34"/>
      <c r="M95" s="34"/>
      <c r="N95" s="34"/>
      <c r="O95" s="34"/>
      <c r="P95" s="34"/>
      <c r="Q95" s="34"/>
      <c r="R95" s="34"/>
      <c r="S95" s="34"/>
      <c r="T95" s="34"/>
      <c r="U95" s="34"/>
      <c r="V95" s="34"/>
      <c r="W95" s="34"/>
      <c r="X95" s="34"/>
      <c r="Y95" s="34"/>
      <c r="Z95" s="34"/>
      <c r="AA95" s="34"/>
      <c r="AB95" s="34"/>
      <c r="AC95" s="34"/>
      <c r="AD95" s="34"/>
      <c r="AE95" s="8"/>
    </row>
    <row r="96" spans="2:31" ht="24" customHeight="1" x14ac:dyDescent="0.2">
      <c r="B96" s="34"/>
      <c r="C96" s="355" t="s">
        <v>505</v>
      </c>
      <c r="D96" s="355"/>
      <c r="E96" s="355"/>
      <c r="F96" s="355"/>
      <c r="G96" s="355"/>
      <c r="H96" s="355"/>
      <c r="I96" s="355"/>
      <c r="J96" s="355"/>
      <c r="K96" s="355"/>
      <c r="L96" s="355"/>
      <c r="M96" s="355"/>
      <c r="N96" s="355"/>
      <c r="O96" s="355"/>
      <c r="P96" s="355"/>
      <c r="Q96" s="355"/>
      <c r="R96" s="355"/>
      <c r="S96" s="355"/>
      <c r="T96" s="355"/>
      <c r="U96" s="355"/>
      <c r="V96" s="355"/>
      <c r="W96" s="355"/>
      <c r="X96" s="355"/>
      <c r="Y96" s="355"/>
      <c r="Z96" s="355"/>
      <c r="AA96" s="355"/>
      <c r="AB96" s="355"/>
      <c r="AC96" s="355"/>
      <c r="AD96" s="355"/>
      <c r="AE96" s="8"/>
    </row>
    <row r="97" spans="2:31" ht="15" customHeight="1" x14ac:dyDescent="0.2">
      <c r="B97" s="34"/>
      <c r="C97" s="34"/>
      <c r="D97" s="34"/>
      <c r="E97" s="34"/>
      <c r="F97" s="34"/>
      <c r="G97" s="34"/>
      <c r="H97" s="34"/>
      <c r="I97" s="34"/>
      <c r="J97" s="34"/>
      <c r="K97" s="34"/>
      <c r="L97" s="34"/>
      <c r="M97" s="34"/>
      <c r="N97" s="34"/>
      <c r="O97" s="34"/>
      <c r="P97" s="34"/>
      <c r="Q97" s="34"/>
      <c r="R97" s="34"/>
      <c r="S97" s="34"/>
      <c r="T97" s="34"/>
      <c r="U97" s="34"/>
      <c r="V97" s="34"/>
      <c r="W97" s="34"/>
      <c r="X97" s="34"/>
      <c r="Y97" s="34"/>
      <c r="Z97" s="34"/>
      <c r="AA97" s="34"/>
      <c r="AB97" s="34"/>
      <c r="AC97" s="34"/>
      <c r="AD97" s="34"/>
      <c r="AE97" s="8"/>
    </row>
    <row r="98" spans="2:31" ht="15" customHeight="1" x14ac:dyDescent="0.2">
      <c r="B98" s="56" t="s">
        <v>98</v>
      </c>
      <c r="C98" s="34"/>
      <c r="D98" s="34"/>
      <c r="E98" s="34"/>
      <c r="F98" s="34"/>
      <c r="G98" s="34"/>
      <c r="H98" s="34"/>
      <c r="I98" s="34"/>
      <c r="J98" s="34"/>
      <c r="K98" s="34"/>
      <c r="L98" s="34"/>
      <c r="M98" s="34"/>
      <c r="N98" s="34"/>
      <c r="O98" s="34"/>
      <c r="P98" s="34"/>
      <c r="Q98" s="34"/>
      <c r="R98" s="34"/>
      <c r="S98" s="34"/>
      <c r="T98" s="34"/>
      <c r="U98" s="34"/>
      <c r="V98" s="34"/>
      <c r="W98" s="34"/>
      <c r="X98" s="34"/>
      <c r="Y98" s="34"/>
      <c r="Z98" s="34"/>
      <c r="AA98" s="34"/>
      <c r="AB98" s="34"/>
      <c r="AC98" s="34"/>
      <c r="AD98" s="34"/>
      <c r="AE98" s="8"/>
    </row>
    <row r="99" spans="2:31" ht="24" customHeight="1" x14ac:dyDescent="0.2">
      <c r="B99" s="34"/>
      <c r="C99" s="355" t="s">
        <v>99</v>
      </c>
      <c r="D99" s="355"/>
      <c r="E99" s="355"/>
      <c r="F99" s="355"/>
      <c r="G99" s="355"/>
      <c r="H99" s="355"/>
      <c r="I99" s="355"/>
      <c r="J99" s="355"/>
      <c r="K99" s="355"/>
      <c r="L99" s="355"/>
      <c r="M99" s="355"/>
      <c r="N99" s="355"/>
      <c r="O99" s="355"/>
      <c r="P99" s="355"/>
      <c r="Q99" s="355"/>
      <c r="R99" s="355"/>
      <c r="S99" s="355"/>
      <c r="T99" s="355"/>
      <c r="U99" s="355"/>
      <c r="V99" s="355"/>
      <c r="W99" s="355"/>
      <c r="X99" s="355"/>
      <c r="Y99" s="355"/>
      <c r="Z99" s="355"/>
      <c r="AA99" s="355"/>
      <c r="AB99" s="355"/>
      <c r="AC99" s="355"/>
      <c r="AD99" s="355"/>
      <c r="AE99" s="8"/>
    </row>
    <row r="100" spans="2:31" ht="15" customHeight="1" x14ac:dyDescent="0.2">
      <c r="B100" s="34"/>
      <c r="C100" s="34"/>
      <c r="D100" s="34"/>
      <c r="E100" s="34"/>
      <c r="F100" s="34"/>
      <c r="G100" s="34"/>
      <c r="H100" s="34"/>
      <c r="I100" s="34"/>
      <c r="J100" s="34"/>
      <c r="K100" s="34"/>
      <c r="L100" s="34"/>
      <c r="M100" s="34"/>
      <c r="N100" s="34"/>
      <c r="O100" s="34"/>
      <c r="P100" s="34"/>
      <c r="Q100" s="34"/>
      <c r="R100" s="34"/>
      <c r="S100" s="34"/>
      <c r="T100" s="34"/>
      <c r="U100" s="34"/>
      <c r="V100" s="34"/>
      <c r="W100" s="34"/>
      <c r="X100" s="34"/>
      <c r="Y100" s="34"/>
      <c r="Z100" s="34"/>
      <c r="AA100" s="34"/>
      <c r="AB100" s="34"/>
      <c r="AC100" s="34"/>
      <c r="AD100" s="34"/>
      <c r="AE100" s="8"/>
    </row>
    <row r="101" spans="2:31" ht="15" customHeight="1" x14ac:dyDescent="0.2">
      <c r="B101" s="56" t="s">
        <v>100</v>
      </c>
      <c r="C101" s="34"/>
      <c r="D101" s="34"/>
      <c r="E101" s="34"/>
      <c r="F101" s="34"/>
      <c r="G101" s="34"/>
      <c r="H101" s="34"/>
      <c r="I101" s="34"/>
      <c r="J101" s="34"/>
      <c r="K101" s="34"/>
      <c r="L101" s="34"/>
      <c r="M101" s="34"/>
      <c r="N101" s="34"/>
      <c r="O101" s="34"/>
      <c r="P101" s="34"/>
      <c r="Q101" s="34"/>
      <c r="R101" s="34"/>
      <c r="S101" s="34"/>
      <c r="T101" s="34"/>
      <c r="U101" s="34"/>
      <c r="V101" s="34"/>
      <c r="W101" s="34"/>
      <c r="X101" s="34"/>
      <c r="Y101" s="34"/>
      <c r="Z101" s="34"/>
      <c r="AA101" s="34"/>
      <c r="AB101" s="34"/>
      <c r="AC101" s="34"/>
      <c r="AD101" s="34"/>
      <c r="AE101" s="8"/>
    </row>
    <row r="102" spans="2:31" ht="36" customHeight="1" x14ac:dyDescent="0.2">
      <c r="B102" s="34"/>
      <c r="C102" s="355" t="s">
        <v>506</v>
      </c>
      <c r="D102" s="355"/>
      <c r="E102" s="355"/>
      <c r="F102" s="355"/>
      <c r="G102" s="355"/>
      <c r="H102" s="355"/>
      <c r="I102" s="355"/>
      <c r="J102" s="355"/>
      <c r="K102" s="355"/>
      <c r="L102" s="355"/>
      <c r="M102" s="355"/>
      <c r="N102" s="355"/>
      <c r="O102" s="355"/>
      <c r="P102" s="355"/>
      <c r="Q102" s="355"/>
      <c r="R102" s="355"/>
      <c r="S102" s="355"/>
      <c r="T102" s="355"/>
      <c r="U102" s="355"/>
      <c r="V102" s="355"/>
      <c r="W102" s="355"/>
      <c r="X102" s="355"/>
      <c r="Y102" s="355"/>
      <c r="Z102" s="355"/>
      <c r="AA102" s="355"/>
      <c r="AB102" s="355"/>
      <c r="AC102" s="355"/>
      <c r="AD102" s="355"/>
      <c r="AE102" s="8"/>
    </row>
    <row r="103" spans="2:31" ht="15" customHeight="1" x14ac:dyDescent="0.2">
      <c r="B103" s="34"/>
      <c r="C103" s="34"/>
      <c r="D103" s="34"/>
      <c r="E103" s="34"/>
      <c r="F103" s="34"/>
      <c r="G103" s="34"/>
      <c r="H103" s="34"/>
      <c r="I103" s="34"/>
      <c r="J103" s="34"/>
      <c r="K103" s="34"/>
      <c r="L103" s="34"/>
      <c r="M103" s="34"/>
      <c r="N103" s="34"/>
      <c r="O103" s="34"/>
      <c r="P103" s="34"/>
      <c r="Q103" s="34"/>
      <c r="R103" s="34"/>
      <c r="S103" s="34"/>
      <c r="T103" s="34"/>
      <c r="U103" s="34"/>
      <c r="V103" s="34"/>
      <c r="W103" s="34"/>
      <c r="X103" s="34"/>
      <c r="Y103" s="34"/>
      <c r="Z103" s="34"/>
      <c r="AA103" s="34"/>
      <c r="AB103" s="34"/>
      <c r="AC103" s="34"/>
      <c r="AD103" s="34"/>
      <c r="AE103" s="8"/>
    </row>
    <row r="104" spans="2:31" ht="15" customHeight="1" x14ac:dyDescent="0.2">
      <c r="B104" s="56" t="s">
        <v>101</v>
      </c>
      <c r="C104" s="34"/>
      <c r="D104" s="34"/>
      <c r="E104" s="34"/>
      <c r="F104" s="34"/>
      <c r="G104" s="34"/>
      <c r="H104" s="34"/>
      <c r="I104" s="34"/>
      <c r="J104" s="34"/>
      <c r="K104" s="34"/>
      <c r="L104" s="34"/>
      <c r="M104" s="34"/>
      <c r="N104" s="34"/>
      <c r="O104" s="34"/>
      <c r="P104" s="34"/>
      <c r="Q104" s="34"/>
      <c r="R104" s="34"/>
      <c r="S104" s="34"/>
      <c r="T104" s="34"/>
      <c r="U104" s="34"/>
      <c r="V104" s="34"/>
      <c r="W104" s="34"/>
      <c r="X104" s="34"/>
      <c r="Y104" s="34"/>
      <c r="Z104" s="34"/>
      <c r="AA104" s="34"/>
      <c r="AB104" s="34"/>
      <c r="AC104" s="34"/>
      <c r="AD104" s="34"/>
      <c r="AE104" s="8"/>
    </row>
    <row r="105" spans="2:31" ht="72" customHeight="1" x14ac:dyDescent="0.2">
      <c r="B105" s="34"/>
      <c r="C105" s="355" t="s">
        <v>507</v>
      </c>
      <c r="D105" s="355"/>
      <c r="E105" s="355"/>
      <c r="F105" s="355"/>
      <c r="G105" s="355"/>
      <c r="H105" s="355"/>
      <c r="I105" s="355"/>
      <c r="J105" s="355"/>
      <c r="K105" s="355"/>
      <c r="L105" s="355"/>
      <c r="M105" s="355"/>
      <c r="N105" s="355"/>
      <c r="O105" s="355"/>
      <c r="P105" s="355"/>
      <c r="Q105" s="355"/>
      <c r="R105" s="355"/>
      <c r="S105" s="355"/>
      <c r="T105" s="355"/>
      <c r="U105" s="355"/>
      <c r="V105" s="355"/>
      <c r="W105" s="355"/>
      <c r="X105" s="355"/>
      <c r="Y105" s="355"/>
      <c r="Z105" s="355"/>
      <c r="AA105" s="355"/>
      <c r="AB105" s="355"/>
      <c r="AC105" s="355"/>
      <c r="AD105" s="355"/>
      <c r="AE105" s="8"/>
    </row>
    <row r="106" spans="2:31" ht="15" customHeight="1" x14ac:dyDescent="0.2">
      <c r="B106" s="34"/>
      <c r="C106" s="34"/>
      <c r="D106" s="34"/>
      <c r="E106" s="34"/>
      <c r="F106" s="34"/>
      <c r="G106" s="34"/>
      <c r="H106" s="34"/>
      <c r="I106" s="34"/>
      <c r="J106" s="34"/>
      <c r="K106" s="34"/>
      <c r="L106" s="34"/>
      <c r="M106" s="34"/>
      <c r="N106" s="34"/>
      <c r="O106" s="34"/>
      <c r="P106" s="34"/>
      <c r="Q106" s="34"/>
      <c r="R106" s="34"/>
      <c r="S106" s="34"/>
      <c r="T106" s="34"/>
      <c r="U106" s="34"/>
      <c r="V106" s="34"/>
      <c r="W106" s="34"/>
      <c r="X106" s="34"/>
      <c r="Y106" s="34"/>
      <c r="Z106" s="34"/>
      <c r="AA106" s="34"/>
      <c r="AB106" s="34"/>
      <c r="AC106" s="34"/>
      <c r="AD106" s="34"/>
      <c r="AE106" s="8"/>
    </row>
    <row r="107" spans="2:31" ht="15" customHeight="1" x14ac:dyDescent="0.2">
      <c r="B107" s="56" t="s">
        <v>102</v>
      </c>
      <c r="C107" s="34"/>
      <c r="D107" s="34"/>
      <c r="E107" s="34"/>
      <c r="F107" s="34"/>
      <c r="G107" s="34"/>
      <c r="H107" s="34"/>
      <c r="I107" s="34"/>
      <c r="J107" s="34"/>
      <c r="K107" s="34"/>
      <c r="L107" s="34"/>
      <c r="M107" s="34"/>
      <c r="N107" s="34"/>
      <c r="O107" s="34"/>
      <c r="P107" s="34"/>
      <c r="Q107" s="34"/>
      <c r="R107" s="34"/>
      <c r="S107" s="34"/>
      <c r="T107" s="34"/>
      <c r="U107" s="34"/>
      <c r="V107" s="34"/>
      <c r="W107" s="34"/>
      <c r="X107" s="34"/>
      <c r="Y107" s="34"/>
      <c r="Z107" s="34"/>
      <c r="AA107" s="34"/>
      <c r="AB107" s="34"/>
      <c r="AC107" s="34"/>
      <c r="AD107" s="34"/>
      <c r="AE107" s="8"/>
    </row>
    <row r="108" spans="2:31" ht="15" customHeight="1" x14ac:dyDescent="0.2">
      <c r="B108" s="34"/>
      <c r="C108" s="355" t="s">
        <v>103</v>
      </c>
      <c r="D108" s="355"/>
      <c r="E108" s="355"/>
      <c r="F108" s="355"/>
      <c r="G108" s="355"/>
      <c r="H108" s="355"/>
      <c r="I108" s="355"/>
      <c r="J108" s="355"/>
      <c r="K108" s="355"/>
      <c r="L108" s="355"/>
      <c r="M108" s="355"/>
      <c r="N108" s="355"/>
      <c r="O108" s="355"/>
      <c r="P108" s="355"/>
      <c r="Q108" s="355"/>
      <c r="R108" s="355"/>
      <c r="S108" s="355"/>
      <c r="T108" s="355"/>
      <c r="U108" s="355"/>
      <c r="V108" s="355"/>
      <c r="W108" s="355"/>
      <c r="X108" s="355"/>
      <c r="Y108" s="355"/>
      <c r="Z108" s="355"/>
      <c r="AA108" s="355"/>
      <c r="AB108" s="355"/>
      <c r="AC108" s="355"/>
      <c r="AD108" s="355"/>
      <c r="AE108" s="8"/>
    </row>
    <row r="109" spans="2:31" ht="15" customHeight="1" x14ac:dyDescent="0.2">
      <c r="B109" s="34"/>
      <c r="C109" s="34"/>
      <c r="D109" s="34"/>
      <c r="E109" s="34"/>
      <c r="F109" s="34"/>
      <c r="G109" s="34"/>
      <c r="H109" s="34"/>
      <c r="I109" s="34"/>
      <c r="J109" s="34"/>
      <c r="K109" s="34"/>
      <c r="L109" s="34"/>
      <c r="M109" s="34"/>
      <c r="N109" s="34"/>
      <c r="O109" s="34"/>
      <c r="P109" s="34"/>
      <c r="Q109" s="34"/>
      <c r="R109" s="34"/>
      <c r="S109" s="34"/>
      <c r="T109" s="34"/>
      <c r="U109" s="34"/>
      <c r="V109" s="34"/>
      <c r="W109" s="34"/>
      <c r="X109" s="34"/>
      <c r="Y109" s="34"/>
      <c r="Z109" s="34"/>
      <c r="AA109" s="34"/>
      <c r="AB109" s="34"/>
      <c r="AC109" s="34"/>
      <c r="AD109" s="34"/>
      <c r="AE109" s="8"/>
    </row>
    <row r="110" spans="2:31" ht="15" customHeight="1" x14ac:dyDescent="0.2">
      <c r="B110" s="56" t="s">
        <v>104</v>
      </c>
      <c r="C110" s="34"/>
      <c r="D110" s="34"/>
      <c r="E110" s="34"/>
      <c r="F110" s="34"/>
      <c r="G110" s="34"/>
      <c r="H110" s="34"/>
      <c r="I110" s="34"/>
      <c r="J110" s="34"/>
      <c r="K110" s="34"/>
      <c r="L110" s="34"/>
      <c r="M110" s="34"/>
      <c r="N110" s="34"/>
      <c r="O110" s="34"/>
      <c r="P110" s="34"/>
      <c r="Q110" s="34"/>
      <c r="R110" s="34"/>
      <c r="S110" s="34"/>
      <c r="T110" s="34"/>
      <c r="U110" s="34"/>
      <c r="V110" s="34"/>
      <c r="W110" s="34"/>
      <c r="X110" s="34"/>
      <c r="Y110" s="34"/>
      <c r="Z110" s="34"/>
      <c r="AA110" s="34"/>
      <c r="AB110" s="34"/>
      <c r="AC110" s="34"/>
      <c r="AD110" s="34"/>
      <c r="AE110" s="8"/>
    </row>
    <row r="111" spans="2:31" ht="48" customHeight="1" x14ac:dyDescent="0.2">
      <c r="B111" s="34"/>
      <c r="C111" s="355" t="s">
        <v>105</v>
      </c>
      <c r="D111" s="355"/>
      <c r="E111" s="355"/>
      <c r="F111" s="355"/>
      <c r="G111" s="355"/>
      <c r="H111" s="355"/>
      <c r="I111" s="355"/>
      <c r="J111" s="355"/>
      <c r="K111" s="355"/>
      <c r="L111" s="355"/>
      <c r="M111" s="355"/>
      <c r="N111" s="355"/>
      <c r="O111" s="355"/>
      <c r="P111" s="355"/>
      <c r="Q111" s="355"/>
      <c r="R111" s="355"/>
      <c r="S111" s="355"/>
      <c r="T111" s="355"/>
      <c r="U111" s="355"/>
      <c r="V111" s="355"/>
      <c r="W111" s="355"/>
      <c r="X111" s="355"/>
      <c r="Y111" s="355"/>
      <c r="Z111" s="355"/>
      <c r="AA111" s="355"/>
      <c r="AB111" s="355"/>
      <c r="AC111" s="355"/>
      <c r="AD111" s="355"/>
      <c r="AE111" s="8"/>
    </row>
    <row r="112" spans="2:31" ht="15" customHeight="1" x14ac:dyDescent="0.2">
      <c r="B112" s="34"/>
      <c r="C112" s="34"/>
      <c r="D112" s="34"/>
      <c r="E112" s="34"/>
      <c r="F112" s="34"/>
      <c r="G112" s="34"/>
      <c r="H112" s="34"/>
      <c r="I112" s="34"/>
      <c r="J112" s="34"/>
      <c r="K112" s="34"/>
      <c r="L112" s="34"/>
      <c r="M112" s="34"/>
      <c r="N112" s="34"/>
      <c r="O112" s="34"/>
      <c r="P112" s="34"/>
      <c r="Q112" s="34"/>
      <c r="R112" s="34"/>
      <c r="S112" s="34"/>
      <c r="T112" s="34"/>
      <c r="U112" s="34"/>
      <c r="V112" s="34"/>
      <c r="W112" s="34"/>
      <c r="X112" s="34"/>
      <c r="Y112" s="34"/>
      <c r="Z112" s="34"/>
      <c r="AA112" s="34"/>
      <c r="AB112" s="34"/>
      <c r="AC112" s="34"/>
      <c r="AD112" s="34"/>
      <c r="AE112" s="8"/>
    </row>
    <row r="113" spans="2:31" ht="15" customHeight="1" x14ac:dyDescent="0.2">
      <c r="B113" s="56" t="s">
        <v>106</v>
      </c>
      <c r="C113" s="34"/>
      <c r="D113" s="34"/>
      <c r="E113" s="34"/>
      <c r="F113" s="34"/>
      <c r="G113" s="34"/>
      <c r="H113" s="34"/>
      <c r="I113" s="34"/>
      <c r="J113" s="34"/>
      <c r="K113" s="34"/>
      <c r="L113" s="34"/>
      <c r="M113" s="34"/>
      <c r="N113" s="34"/>
      <c r="O113" s="34"/>
      <c r="P113" s="34"/>
      <c r="Q113" s="34"/>
      <c r="R113" s="34"/>
      <c r="S113" s="34"/>
      <c r="T113" s="34"/>
      <c r="U113" s="34"/>
      <c r="V113" s="34"/>
      <c r="W113" s="34"/>
      <c r="X113" s="34"/>
      <c r="Y113" s="34"/>
      <c r="Z113" s="34"/>
      <c r="AA113" s="34"/>
      <c r="AB113" s="34"/>
      <c r="AC113" s="34"/>
      <c r="AD113" s="34"/>
      <c r="AE113" s="8"/>
    </row>
    <row r="114" spans="2:31" ht="24" customHeight="1" x14ac:dyDescent="0.2">
      <c r="B114" s="34"/>
      <c r="C114" s="355" t="s">
        <v>107</v>
      </c>
      <c r="D114" s="355"/>
      <c r="E114" s="355"/>
      <c r="F114" s="355"/>
      <c r="G114" s="355"/>
      <c r="H114" s="355"/>
      <c r="I114" s="355"/>
      <c r="J114" s="355"/>
      <c r="K114" s="355"/>
      <c r="L114" s="355"/>
      <c r="M114" s="355"/>
      <c r="N114" s="355"/>
      <c r="O114" s="355"/>
      <c r="P114" s="355"/>
      <c r="Q114" s="355"/>
      <c r="R114" s="355"/>
      <c r="S114" s="355"/>
      <c r="T114" s="355"/>
      <c r="U114" s="355"/>
      <c r="V114" s="355"/>
      <c r="W114" s="355"/>
      <c r="X114" s="355"/>
      <c r="Y114" s="355"/>
      <c r="Z114" s="355"/>
      <c r="AA114" s="355"/>
      <c r="AB114" s="355"/>
      <c r="AC114" s="355"/>
      <c r="AD114" s="355"/>
      <c r="AE114" s="8"/>
    </row>
    <row r="115" spans="2:31" ht="14.25" x14ac:dyDescent="0.2">
      <c r="B115" s="34"/>
      <c r="C115" s="34"/>
      <c r="D115" s="34"/>
      <c r="E115" s="34"/>
      <c r="F115" s="34"/>
      <c r="G115" s="34"/>
      <c r="H115" s="34"/>
      <c r="I115" s="34"/>
      <c r="J115" s="34"/>
      <c r="K115" s="34"/>
      <c r="L115" s="34"/>
      <c r="M115" s="34"/>
      <c r="N115" s="34"/>
      <c r="O115" s="34"/>
      <c r="P115" s="34"/>
      <c r="Q115" s="34"/>
      <c r="R115" s="34"/>
      <c r="S115" s="34"/>
      <c r="T115" s="34"/>
      <c r="U115" s="34"/>
      <c r="V115" s="34"/>
      <c r="W115" s="34"/>
      <c r="X115" s="34"/>
      <c r="Y115" s="34"/>
      <c r="Z115" s="34"/>
      <c r="AA115" s="34"/>
      <c r="AB115" s="34"/>
      <c r="AC115" s="34"/>
      <c r="AD115" s="34"/>
      <c r="AE115" s="8"/>
    </row>
    <row r="116" spans="2:31" ht="15" customHeight="1" x14ac:dyDescent="0.2">
      <c r="B116" s="56" t="s">
        <v>108</v>
      </c>
      <c r="C116" s="34"/>
      <c r="D116" s="34"/>
      <c r="E116" s="34"/>
      <c r="F116" s="34"/>
      <c r="G116" s="34"/>
      <c r="H116" s="34"/>
      <c r="I116" s="34"/>
      <c r="J116" s="34"/>
      <c r="K116" s="34"/>
      <c r="L116" s="34"/>
      <c r="M116" s="34"/>
      <c r="N116" s="34"/>
      <c r="O116" s="34"/>
      <c r="P116" s="34"/>
      <c r="Q116" s="34"/>
      <c r="R116" s="34"/>
      <c r="S116" s="34"/>
      <c r="T116" s="34"/>
      <c r="U116" s="34"/>
      <c r="V116" s="34"/>
      <c r="W116" s="34"/>
      <c r="X116" s="34"/>
      <c r="Y116" s="34"/>
      <c r="Z116" s="34"/>
      <c r="AA116" s="34"/>
      <c r="AB116" s="34"/>
      <c r="AC116" s="34"/>
      <c r="AD116" s="34"/>
      <c r="AE116" s="8"/>
    </row>
    <row r="117" spans="2:31" ht="72" customHeight="1" x14ac:dyDescent="0.2">
      <c r="B117" s="34"/>
      <c r="C117" s="355" t="s">
        <v>491</v>
      </c>
      <c r="D117" s="355"/>
      <c r="E117" s="355"/>
      <c r="F117" s="355"/>
      <c r="G117" s="355"/>
      <c r="H117" s="355"/>
      <c r="I117" s="355"/>
      <c r="J117" s="355"/>
      <c r="K117" s="355"/>
      <c r="L117" s="355"/>
      <c r="M117" s="355"/>
      <c r="N117" s="355"/>
      <c r="O117" s="355"/>
      <c r="P117" s="355"/>
      <c r="Q117" s="355"/>
      <c r="R117" s="355"/>
      <c r="S117" s="355"/>
      <c r="T117" s="355"/>
      <c r="U117" s="355"/>
      <c r="V117" s="355"/>
      <c r="W117" s="355"/>
      <c r="X117" s="355"/>
      <c r="Y117" s="355"/>
      <c r="Z117" s="355"/>
      <c r="AA117" s="355"/>
      <c r="AB117" s="355"/>
      <c r="AC117" s="355"/>
      <c r="AD117" s="355"/>
      <c r="AE117" s="8"/>
    </row>
    <row r="118" spans="2:31" ht="15" customHeight="1" x14ac:dyDescent="0.2">
      <c r="B118" s="34"/>
      <c r="C118" s="34"/>
      <c r="D118" s="34"/>
      <c r="E118" s="34"/>
      <c r="F118" s="34"/>
      <c r="G118" s="34"/>
      <c r="H118" s="34"/>
      <c r="I118" s="34"/>
      <c r="J118" s="34"/>
      <c r="K118" s="34"/>
      <c r="L118" s="34"/>
      <c r="M118" s="34"/>
      <c r="N118" s="34"/>
      <c r="O118" s="34"/>
      <c r="P118" s="34"/>
      <c r="Q118" s="34"/>
      <c r="R118" s="34"/>
      <c r="S118" s="34"/>
      <c r="T118" s="34"/>
      <c r="U118" s="34"/>
      <c r="V118" s="34"/>
      <c r="W118" s="34"/>
      <c r="X118" s="34"/>
      <c r="Y118" s="34"/>
      <c r="Z118" s="34"/>
      <c r="AA118" s="34"/>
      <c r="AB118" s="34"/>
      <c r="AC118" s="34"/>
      <c r="AD118" s="34"/>
      <c r="AE118" s="8"/>
    </row>
    <row r="119" spans="2:31" ht="15" customHeight="1" x14ac:dyDescent="0.2">
      <c r="B119" s="56" t="s">
        <v>109</v>
      </c>
      <c r="C119" s="34"/>
      <c r="D119" s="34"/>
      <c r="E119" s="34"/>
      <c r="F119" s="34"/>
      <c r="G119" s="34"/>
      <c r="H119" s="34"/>
      <c r="I119" s="34"/>
      <c r="J119" s="34"/>
      <c r="K119" s="34"/>
      <c r="L119" s="34"/>
      <c r="M119" s="34"/>
      <c r="N119" s="34"/>
      <c r="O119" s="34"/>
      <c r="P119" s="34"/>
      <c r="Q119" s="34"/>
      <c r="R119" s="34"/>
      <c r="S119" s="34"/>
      <c r="T119" s="34"/>
      <c r="U119" s="34"/>
      <c r="V119" s="34"/>
      <c r="W119" s="34"/>
      <c r="X119" s="34"/>
      <c r="Y119" s="34"/>
      <c r="Z119" s="34"/>
      <c r="AA119" s="34"/>
      <c r="AB119" s="34"/>
      <c r="AC119" s="34"/>
      <c r="AD119" s="34"/>
      <c r="AE119" s="8"/>
    </row>
    <row r="120" spans="2:31" ht="24" customHeight="1" x14ac:dyDescent="0.2">
      <c r="B120" s="34"/>
      <c r="C120" s="355" t="s">
        <v>508</v>
      </c>
      <c r="D120" s="355"/>
      <c r="E120" s="355"/>
      <c r="F120" s="355"/>
      <c r="G120" s="355"/>
      <c r="H120" s="355"/>
      <c r="I120" s="355"/>
      <c r="J120" s="355"/>
      <c r="K120" s="355"/>
      <c r="L120" s="355"/>
      <c r="M120" s="355"/>
      <c r="N120" s="355"/>
      <c r="O120" s="355"/>
      <c r="P120" s="355"/>
      <c r="Q120" s="355"/>
      <c r="R120" s="355"/>
      <c r="S120" s="355"/>
      <c r="T120" s="355"/>
      <c r="U120" s="355"/>
      <c r="V120" s="355"/>
      <c r="W120" s="355"/>
      <c r="X120" s="355"/>
      <c r="Y120" s="355"/>
      <c r="Z120" s="355"/>
      <c r="AA120" s="355"/>
      <c r="AB120" s="355"/>
      <c r="AC120" s="355"/>
      <c r="AD120" s="355"/>
      <c r="AE120" s="8"/>
    </row>
    <row r="121" spans="2:31" ht="15" customHeight="1" x14ac:dyDescent="0.2">
      <c r="B121" s="34"/>
      <c r="C121" s="34"/>
      <c r="D121" s="34"/>
      <c r="E121" s="34"/>
      <c r="F121" s="34"/>
      <c r="G121" s="34"/>
      <c r="H121" s="34"/>
      <c r="I121" s="34"/>
      <c r="J121" s="34"/>
      <c r="K121" s="34"/>
      <c r="L121" s="34"/>
      <c r="M121" s="34"/>
      <c r="N121" s="34"/>
      <c r="O121" s="34"/>
      <c r="P121" s="34"/>
      <c r="Q121" s="34"/>
      <c r="R121" s="34"/>
      <c r="S121" s="34"/>
      <c r="T121" s="34"/>
      <c r="U121" s="34"/>
      <c r="V121" s="34"/>
      <c r="W121" s="34"/>
      <c r="X121" s="34"/>
      <c r="Y121" s="34"/>
      <c r="Z121" s="34"/>
      <c r="AA121" s="34"/>
      <c r="AB121" s="34"/>
      <c r="AC121" s="34"/>
      <c r="AD121" s="34"/>
      <c r="AE121" s="8"/>
    </row>
    <row r="122" spans="2:31" ht="15" customHeight="1" x14ac:dyDescent="0.2">
      <c r="B122" s="56" t="s">
        <v>110</v>
      </c>
      <c r="C122" s="34"/>
      <c r="D122" s="34"/>
      <c r="E122" s="34"/>
      <c r="F122" s="34"/>
      <c r="G122" s="34"/>
      <c r="H122" s="34"/>
      <c r="I122" s="34"/>
      <c r="J122" s="34"/>
      <c r="K122" s="34"/>
      <c r="L122" s="34"/>
      <c r="M122" s="34"/>
      <c r="N122" s="34"/>
      <c r="O122" s="34"/>
      <c r="P122" s="34"/>
      <c r="Q122" s="34"/>
      <c r="R122" s="34"/>
      <c r="S122" s="34"/>
      <c r="T122" s="34"/>
      <c r="U122" s="34"/>
      <c r="V122" s="34"/>
      <c r="W122" s="34"/>
      <c r="X122" s="34"/>
      <c r="Y122" s="34"/>
      <c r="Z122" s="34"/>
      <c r="AA122" s="34"/>
      <c r="AB122" s="34"/>
      <c r="AC122" s="34"/>
      <c r="AD122" s="34"/>
      <c r="AE122" s="8"/>
    </row>
    <row r="123" spans="2:31" ht="15" customHeight="1" x14ac:dyDescent="0.2">
      <c r="B123" s="8"/>
      <c r="C123" s="355" t="s">
        <v>111</v>
      </c>
      <c r="D123" s="355"/>
      <c r="E123" s="355"/>
      <c r="F123" s="355"/>
      <c r="G123" s="355"/>
      <c r="H123" s="355"/>
      <c r="I123" s="355"/>
      <c r="J123" s="355"/>
      <c r="K123" s="355"/>
      <c r="L123" s="355"/>
      <c r="M123" s="355"/>
      <c r="N123" s="355"/>
      <c r="O123" s="355"/>
      <c r="P123" s="355"/>
      <c r="Q123" s="355"/>
      <c r="R123" s="355"/>
      <c r="S123" s="355"/>
      <c r="T123" s="355"/>
      <c r="U123" s="355"/>
      <c r="V123" s="355"/>
      <c r="W123" s="355"/>
      <c r="X123" s="355"/>
      <c r="Y123" s="355"/>
      <c r="Z123" s="355"/>
      <c r="AA123" s="355"/>
      <c r="AB123" s="355"/>
      <c r="AC123" s="355"/>
      <c r="AD123" s="355"/>
      <c r="AE123" s="8"/>
    </row>
    <row r="124" spans="2:31" ht="15" customHeight="1" x14ac:dyDescent="0.2">
      <c r="B124" s="8"/>
      <c r="C124" s="115"/>
      <c r="D124" s="115"/>
      <c r="E124" s="115"/>
      <c r="F124" s="115"/>
      <c r="G124" s="115"/>
      <c r="H124" s="115"/>
      <c r="I124" s="115"/>
      <c r="J124" s="115"/>
      <c r="K124" s="115"/>
      <c r="L124" s="115"/>
      <c r="M124" s="115"/>
      <c r="N124" s="115"/>
      <c r="O124" s="115"/>
      <c r="P124" s="115"/>
      <c r="Q124" s="115"/>
      <c r="R124" s="115"/>
      <c r="S124" s="115"/>
      <c r="T124" s="115"/>
      <c r="U124" s="115"/>
      <c r="V124" s="115"/>
      <c r="W124" s="115"/>
      <c r="X124" s="115"/>
      <c r="Y124" s="115"/>
      <c r="Z124" s="115"/>
      <c r="AA124" s="115"/>
      <c r="AB124" s="115"/>
      <c r="AC124" s="115"/>
      <c r="AD124" s="115"/>
      <c r="AE124" s="8"/>
    </row>
    <row r="125" spans="2:31" ht="15" customHeight="1" x14ac:dyDescent="0.2"/>
    <row r="126" spans="2:31" ht="15" customHeight="1" x14ac:dyDescent="0.2"/>
    <row r="127" spans="2:31" ht="15" hidden="1" customHeight="1" x14ac:dyDescent="0.2"/>
    <row r="128" spans="2:31" ht="15" hidden="1" customHeight="1" x14ac:dyDescent="0.2"/>
    <row r="129" ht="15" hidden="1" customHeight="1" x14ac:dyDescent="0.2"/>
    <row r="130" ht="15" hidden="1" customHeight="1" x14ac:dyDescent="0.2"/>
    <row r="131" ht="15" hidden="1" customHeight="1" x14ac:dyDescent="0.2"/>
    <row r="132" ht="15" hidden="1" customHeight="1" x14ac:dyDescent="0.2"/>
    <row r="133" ht="15" hidden="1" customHeight="1" x14ac:dyDescent="0.2"/>
    <row r="134" ht="15" hidden="1" customHeight="1" x14ac:dyDescent="0.2"/>
    <row r="135" ht="15" hidden="1" customHeight="1" x14ac:dyDescent="0.2"/>
    <row r="136" ht="15" hidden="1" customHeight="1" x14ac:dyDescent="0.2"/>
    <row r="137" ht="15" hidden="1" customHeight="1" x14ac:dyDescent="0.2"/>
    <row r="138" ht="15" hidden="1" customHeight="1" x14ac:dyDescent="0.2"/>
    <row r="139" ht="15" hidden="1" customHeight="1" x14ac:dyDescent="0.2"/>
    <row r="140" ht="15" hidden="1" customHeight="1" x14ac:dyDescent="0.2"/>
    <row r="141" ht="15" hidden="1" customHeight="1" x14ac:dyDescent="0.2"/>
    <row r="142" ht="15" hidden="1" customHeight="1" x14ac:dyDescent="0.2"/>
    <row r="143" ht="15" hidden="1" customHeight="1" x14ac:dyDescent="0.2"/>
    <row r="144" ht="15" hidden="1" customHeight="1" x14ac:dyDescent="0.2"/>
    <row r="145" ht="15" hidden="1" customHeight="1" x14ac:dyDescent="0.2"/>
    <row r="146" ht="15" hidden="1" customHeight="1" x14ac:dyDescent="0.2"/>
    <row r="147" ht="15" hidden="1" customHeight="1" x14ac:dyDescent="0.2"/>
    <row r="148" ht="15" hidden="1" customHeight="1" x14ac:dyDescent="0.2"/>
    <row r="149" ht="15" hidden="1" customHeight="1" x14ac:dyDescent="0.2"/>
    <row r="150" ht="15" hidden="1" customHeight="1" x14ac:dyDescent="0.2"/>
    <row r="151" ht="15" hidden="1" customHeight="1" x14ac:dyDescent="0.2"/>
    <row r="152" ht="15" hidden="1" customHeight="1" x14ac:dyDescent="0.2"/>
    <row r="153" ht="15" hidden="1" customHeight="1" x14ac:dyDescent="0.2"/>
    <row r="154" ht="15" hidden="1" customHeight="1" x14ac:dyDescent="0.2"/>
    <row r="155" ht="15" hidden="1" customHeight="1" x14ac:dyDescent="0.2"/>
    <row r="156" ht="15" hidden="1" customHeight="1" x14ac:dyDescent="0.2"/>
    <row r="157" ht="15" hidden="1" customHeight="1" x14ac:dyDescent="0.2"/>
    <row r="158" ht="15" hidden="1" customHeight="1" x14ac:dyDescent="0.2"/>
    <row r="159" ht="15" hidden="1" customHeight="1" x14ac:dyDescent="0.2"/>
    <row r="160" ht="15" hidden="1" customHeight="1" x14ac:dyDescent="0.2"/>
    <row r="161" ht="15" hidden="1" customHeight="1" x14ac:dyDescent="0.2"/>
    <row r="162" ht="15" hidden="1" customHeight="1" x14ac:dyDescent="0.2"/>
    <row r="163" ht="15" hidden="1" customHeight="1" x14ac:dyDescent="0.2"/>
    <row r="164" ht="15" hidden="1" customHeight="1" x14ac:dyDescent="0.2"/>
    <row r="165" ht="15" hidden="1" customHeight="1" x14ac:dyDescent="0.2"/>
    <row r="166" ht="15" hidden="1" customHeight="1" x14ac:dyDescent="0.2"/>
    <row r="167" ht="15" hidden="1" customHeight="1" x14ac:dyDescent="0.2"/>
    <row r="168" ht="15" hidden="1" customHeight="1" x14ac:dyDescent="0.2"/>
    <row r="169" ht="15" hidden="1" customHeight="1" x14ac:dyDescent="0.2"/>
    <row r="170" ht="15" hidden="1" customHeight="1" x14ac:dyDescent="0.2"/>
    <row r="171" ht="15" hidden="1" customHeight="1" x14ac:dyDescent="0.2"/>
    <row r="172" ht="15" hidden="1" customHeight="1" x14ac:dyDescent="0.2"/>
    <row r="173" ht="15" hidden="1" customHeight="1" x14ac:dyDescent="0.2"/>
    <row r="174" ht="15" hidden="1" customHeight="1" x14ac:dyDescent="0.2"/>
    <row r="175" ht="15" hidden="1" customHeight="1" x14ac:dyDescent="0.2"/>
    <row r="176" ht="15" hidden="1" customHeight="1" x14ac:dyDescent="0.2"/>
    <row r="177" ht="15" hidden="1" customHeight="1" x14ac:dyDescent="0.2"/>
    <row r="178" ht="15" hidden="1" customHeight="1" x14ac:dyDescent="0.2"/>
    <row r="179" ht="15" hidden="1" customHeight="1" x14ac:dyDescent="0.2"/>
    <row r="180" ht="15" hidden="1" customHeight="1" x14ac:dyDescent="0.2"/>
    <row r="181" ht="15" hidden="1" customHeight="1" x14ac:dyDescent="0.2"/>
    <row r="182" ht="15" hidden="1" customHeight="1" x14ac:dyDescent="0.2"/>
    <row r="183" ht="15" hidden="1" customHeight="1" x14ac:dyDescent="0.2"/>
    <row r="184" ht="15" hidden="1" customHeight="1" x14ac:dyDescent="0.2"/>
    <row r="185" ht="15" hidden="1" customHeight="1" x14ac:dyDescent="0.2"/>
    <row r="186" ht="15" hidden="1" customHeight="1" x14ac:dyDescent="0.2"/>
    <row r="187" ht="15" hidden="1" customHeight="1" x14ac:dyDescent="0.2"/>
    <row r="188" ht="15" hidden="1" customHeight="1" x14ac:dyDescent="0.2"/>
    <row r="189" ht="15" hidden="1" customHeight="1" x14ac:dyDescent="0.2"/>
    <row r="190" ht="15" hidden="1" customHeight="1" x14ac:dyDescent="0.2"/>
    <row r="191" ht="15" hidden="1" customHeight="1" x14ac:dyDescent="0.2"/>
    <row r="192" ht="15" hidden="1" customHeight="1" x14ac:dyDescent="0.2"/>
    <row r="193" ht="15" hidden="1" customHeight="1" x14ac:dyDescent="0.2"/>
    <row r="194" ht="15" hidden="1" customHeight="1" x14ac:dyDescent="0.2"/>
    <row r="195" ht="15" hidden="1" customHeight="1" x14ac:dyDescent="0.2"/>
    <row r="196" ht="15" hidden="1" customHeight="1" x14ac:dyDescent="0.2"/>
    <row r="197" ht="15" hidden="1" customHeight="1" x14ac:dyDescent="0.2"/>
    <row r="198" ht="15" hidden="1" customHeight="1" x14ac:dyDescent="0.2"/>
    <row r="199" ht="15" hidden="1" customHeight="1" x14ac:dyDescent="0.2"/>
    <row r="200" ht="15" hidden="1" customHeight="1" x14ac:dyDescent="0.2"/>
    <row r="201" ht="15" hidden="1" customHeight="1" x14ac:dyDescent="0.2"/>
    <row r="202" ht="15" hidden="1" customHeight="1" x14ac:dyDescent="0.2"/>
    <row r="203" ht="15" hidden="1" customHeight="1" x14ac:dyDescent="0.2"/>
    <row r="204" ht="15" hidden="1" customHeight="1" x14ac:dyDescent="0.2"/>
    <row r="205" ht="15" hidden="1" customHeight="1" x14ac:dyDescent="0.2"/>
    <row r="206" ht="15" hidden="1" customHeight="1" x14ac:dyDescent="0.2"/>
    <row r="207" ht="15" hidden="1" customHeight="1" x14ac:dyDescent="0.2"/>
    <row r="208" ht="15" hidden="1" customHeight="1" x14ac:dyDescent="0.2"/>
    <row r="209" ht="15" hidden="1" customHeight="1" x14ac:dyDescent="0.2"/>
    <row r="210" ht="15" hidden="1" customHeight="1" x14ac:dyDescent="0.2"/>
    <row r="211" ht="15" hidden="1" customHeight="1" x14ac:dyDescent="0.2"/>
    <row r="212" ht="15" hidden="1" customHeight="1" x14ac:dyDescent="0.2"/>
    <row r="213" ht="15" hidden="1" customHeight="1" x14ac:dyDescent="0.2"/>
    <row r="214" ht="15" hidden="1" customHeight="1" x14ac:dyDescent="0.2"/>
    <row r="215" ht="15" hidden="1" customHeight="1" x14ac:dyDescent="0.2"/>
    <row r="216" ht="15" hidden="1" customHeight="1" x14ac:dyDescent="0.2"/>
    <row r="217" ht="15" hidden="1" customHeight="1" x14ac:dyDescent="0.2"/>
    <row r="218" ht="15" hidden="1" customHeight="1" x14ac:dyDescent="0.2"/>
    <row r="219" ht="15" hidden="1" customHeight="1" x14ac:dyDescent="0.2"/>
    <row r="220" ht="15" hidden="1" customHeight="1" x14ac:dyDescent="0.2"/>
    <row r="221" ht="15" hidden="1" customHeight="1" x14ac:dyDescent="0.2"/>
    <row r="222" ht="15" hidden="1" customHeight="1" x14ac:dyDescent="0.2"/>
    <row r="223" ht="15" hidden="1" customHeight="1" x14ac:dyDescent="0.2"/>
    <row r="224" ht="15" hidden="1" customHeight="1" x14ac:dyDescent="0.2"/>
    <row r="225" ht="15" hidden="1" customHeight="1" x14ac:dyDescent="0.2"/>
    <row r="226" ht="15" hidden="1" customHeight="1" x14ac:dyDescent="0.2"/>
    <row r="227" ht="15" hidden="1" customHeight="1" x14ac:dyDescent="0.2"/>
    <row r="228" ht="15" hidden="1" customHeight="1" x14ac:dyDescent="0.2"/>
    <row r="229" ht="15" hidden="1" customHeight="1" x14ac:dyDescent="0.2"/>
    <row r="230" ht="15" hidden="1" customHeight="1" x14ac:dyDescent="0.2"/>
    <row r="231" ht="15" hidden="1" customHeight="1" x14ac:dyDescent="0.2"/>
    <row r="232" ht="15" hidden="1" customHeight="1" x14ac:dyDescent="0.2"/>
    <row r="233" ht="15" hidden="1" customHeight="1" x14ac:dyDescent="0.2"/>
    <row r="234" ht="15" hidden="1" customHeight="1" x14ac:dyDescent="0.2"/>
    <row r="235" ht="15" hidden="1" customHeight="1" x14ac:dyDescent="0.2"/>
    <row r="236" ht="15" hidden="1" customHeight="1" x14ac:dyDescent="0.2"/>
    <row r="237" ht="15" hidden="1" customHeight="1" x14ac:dyDescent="0.2"/>
    <row r="238" ht="15" hidden="1" customHeight="1" x14ac:dyDescent="0.2"/>
    <row r="239" ht="15" hidden="1" customHeight="1" x14ac:dyDescent="0.2"/>
    <row r="240" ht="15" hidden="1" customHeight="1" x14ac:dyDescent="0.2"/>
    <row r="241" ht="15" hidden="1" customHeight="1" x14ac:dyDescent="0.2"/>
    <row r="242" ht="15" hidden="1" customHeight="1" x14ac:dyDescent="0.2"/>
    <row r="243" ht="15" hidden="1" customHeight="1" x14ac:dyDescent="0.2"/>
    <row r="244" ht="15" hidden="1" customHeight="1" x14ac:dyDescent="0.2"/>
    <row r="245" ht="15" hidden="1" customHeight="1" x14ac:dyDescent="0.2"/>
    <row r="246" ht="15" hidden="1" customHeight="1" x14ac:dyDescent="0.2"/>
    <row r="247" ht="15" hidden="1" customHeight="1" x14ac:dyDescent="0.2"/>
    <row r="248" ht="15" hidden="1" customHeight="1" x14ac:dyDescent="0.2"/>
    <row r="249" ht="15" hidden="1" customHeight="1" x14ac:dyDescent="0.2"/>
    <row r="250" ht="15" hidden="1" customHeight="1" x14ac:dyDescent="0.2"/>
    <row r="251" ht="15" hidden="1" customHeight="1" x14ac:dyDescent="0.2"/>
    <row r="252" ht="15" hidden="1" customHeight="1" x14ac:dyDescent="0.2"/>
    <row r="253" ht="15" hidden="1" customHeight="1" x14ac:dyDescent="0.2"/>
    <row r="254" ht="15" hidden="1" customHeight="1" x14ac:dyDescent="0.2"/>
    <row r="255" ht="15" hidden="1" customHeight="1" x14ac:dyDescent="0.2"/>
    <row r="256" ht="15" hidden="1" customHeight="1" x14ac:dyDescent="0.2"/>
    <row r="257" ht="15" hidden="1" customHeight="1" x14ac:dyDescent="0.2"/>
    <row r="258" ht="15" hidden="1" customHeight="1" x14ac:dyDescent="0.2"/>
    <row r="259" ht="15" hidden="1" customHeight="1" x14ac:dyDescent="0.2"/>
    <row r="260" ht="15" hidden="1" customHeight="1" x14ac:dyDescent="0.2"/>
    <row r="261" ht="15" hidden="1" customHeight="1" x14ac:dyDescent="0.2"/>
    <row r="262" ht="15" hidden="1" customHeight="1" x14ac:dyDescent="0.2"/>
    <row r="263" ht="15" hidden="1" customHeight="1" x14ac:dyDescent="0.2"/>
    <row r="264" ht="15" hidden="1" customHeight="1" x14ac:dyDescent="0.2"/>
    <row r="265" ht="15" hidden="1" customHeight="1" x14ac:dyDescent="0.2"/>
    <row r="266" ht="15" hidden="1" customHeight="1" x14ac:dyDescent="0.2"/>
    <row r="267" ht="15" hidden="1" customHeight="1" x14ac:dyDescent="0.2"/>
    <row r="268" ht="15" hidden="1" customHeight="1" x14ac:dyDescent="0.2"/>
    <row r="269" ht="15" hidden="1" customHeight="1" x14ac:dyDescent="0.2"/>
    <row r="270" ht="15" hidden="1" customHeight="1" x14ac:dyDescent="0.2"/>
    <row r="271" ht="15" hidden="1" customHeight="1" x14ac:dyDescent="0.2"/>
    <row r="272" ht="15" hidden="1" customHeight="1" x14ac:dyDescent="0.2"/>
    <row r="273" ht="15" hidden="1" customHeight="1" x14ac:dyDescent="0.2"/>
    <row r="274" ht="15" hidden="1" customHeight="1" x14ac:dyDescent="0.2"/>
    <row r="275" ht="15" hidden="1" customHeight="1" x14ac:dyDescent="0.2"/>
    <row r="276" ht="15" hidden="1" customHeight="1" x14ac:dyDescent="0.2"/>
    <row r="277" ht="15" hidden="1" customHeight="1" x14ac:dyDescent="0.2"/>
    <row r="278" ht="15" hidden="1" customHeight="1" x14ac:dyDescent="0.2"/>
    <row r="279" ht="15" hidden="1" customHeight="1" x14ac:dyDescent="0.2"/>
    <row r="280" ht="15" hidden="1" customHeight="1" x14ac:dyDescent="0.2"/>
    <row r="281" ht="15" hidden="1" customHeight="1" x14ac:dyDescent="0.2"/>
    <row r="282" ht="15" hidden="1" customHeight="1" x14ac:dyDescent="0.2"/>
    <row r="283" ht="15" hidden="1" customHeight="1" x14ac:dyDescent="0.2"/>
    <row r="284" ht="15" hidden="1" customHeight="1" x14ac:dyDescent="0.2"/>
    <row r="285" ht="15" hidden="1" customHeight="1" x14ac:dyDescent="0.2"/>
    <row r="286" ht="15" hidden="1" customHeight="1" x14ac:dyDescent="0.2"/>
    <row r="287" ht="15" hidden="1" customHeight="1" x14ac:dyDescent="0.2"/>
    <row r="288" ht="15" hidden="1" customHeight="1" x14ac:dyDescent="0.2"/>
    <row r="289" ht="15" hidden="1" customHeight="1" x14ac:dyDescent="0.2"/>
    <row r="290" ht="15" hidden="1" customHeight="1" x14ac:dyDescent="0.2"/>
    <row r="291" ht="15" hidden="1" customHeight="1" x14ac:dyDescent="0.2"/>
    <row r="292" ht="15" hidden="1" customHeight="1" x14ac:dyDescent="0.2"/>
  </sheetData>
  <sheetProtection algorithmName="SHA-512" hashValue="4lPsZBd9PQwBFySttq9xzfpzJZK/ER17loJ4odISAcQrpDyy5r8U9wUqd8AeMxz1kxhc7jba8V5sgApgYNXbfg==" saltValue="WgzUrGSR3RSZzACjuwjSYw==" spinCount="100000" sheet="1" objects="1" scenarios="1"/>
  <mergeCells count="46">
    <mergeCell ref="C31:AD31"/>
    <mergeCell ref="C34:AD34"/>
    <mergeCell ref="C37:AD37"/>
    <mergeCell ref="C40:AD40"/>
    <mergeCell ref="B1:AD1"/>
    <mergeCell ref="B3:AD3"/>
    <mergeCell ref="B5:AD5"/>
    <mergeCell ref="AA9:AD9"/>
    <mergeCell ref="B7:AD7"/>
    <mergeCell ref="C22:AD22"/>
    <mergeCell ref="C13:AD13"/>
    <mergeCell ref="C16:AD16"/>
    <mergeCell ref="C19:AD19"/>
    <mergeCell ref="C28:AD28"/>
    <mergeCell ref="C84:AD84"/>
    <mergeCell ref="B10:L10"/>
    <mergeCell ref="C123:AD123"/>
    <mergeCell ref="C102:AD102"/>
    <mergeCell ref="C105:AD105"/>
    <mergeCell ref="C108:AD108"/>
    <mergeCell ref="C120:AD120"/>
    <mergeCell ref="C111:AD111"/>
    <mergeCell ref="C114:AD114"/>
    <mergeCell ref="C117:AD117"/>
    <mergeCell ref="C87:AD87"/>
    <mergeCell ref="C90:AD90"/>
    <mergeCell ref="C93:AD93"/>
    <mergeCell ref="C96:AD96"/>
    <mergeCell ref="C99:AD99"/>
    <mergeCell ref="C25:AD25"/>
    <mergeCell ref="C72:AD72"/>
    <mergeCell ref="C66:AD66"/>
    <mergeCell ref="C75:AD75"/>
    <mergeCell ref="C78:AD78"/>
    <mergeCell ref="C81:AD81"/>
    <mergeCell ref="D50:AD50"/>
    <mergeCell ref="D52:AD52"/>
    <mergeCell ref="D54:AD54"/>
    <mergeCell ref="D42:AD42"/>
    <mergeCell ref="C69:AD69"/>
    <mergeCell ref="C57:AD57"/>
    <mergeCell ref="C60:AD60"/>
    <mergeCell ref="C63:AD63"/>
    <mergeCell ref="D44:AD44"/>
    <mergeCell ref="D46:AD46"/>
    <mergeCell ref="D48:AD48"/>
  </mergeCells>
  <hyperlinks>
    <hyperlink ref="AA9:AD9" location="Índice!B19" display="Índice"/>
  </hyperlinks>
  <pageMargins left="0.70866141732283472" right="0.70866141732283472" top="0.74803149606299213" bottom="0.74803149606299213" header="0.31496062992125984" footer="0.31496062992125984"/>
  <pageSetup scale="75" orientation="portrait" r:id="rId1"/>
  <headerFooter>
    <oddHeader>&amp;CMódulo 1
Glosario</oddHeader>
    <oddFooter>&amp;LCenso Nacional de Gobierno, Seguridad Pública y Sistema Penitenciario Estatales 2020&amp;R&amp;P de &amp;N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1</vt:i4>
      </vt:variant>
    </vt:vector>
  </HeadingPairs>
  <TitlesOfParts>
    <vt:vector size="7" baseType="lpstr">
      <vt:lpstr>Índice</vt:lpstr>
      <vt:lpstr>Presentación</vt:lpstr>
      <vt:lpstr>Informantes</vt:lpstr>
      <vt:lpstr>CNGSPSPE_2020_M1_Secc3</vt:lpstr>
      <vt:lpstr>Participantes y comentarios</vt:lpstr>
      <vt:lpstr>Glosario</vt:lpstr>
      <vt:lpstr>Índice!Área_de_impresión</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INEGI</dc:creator>
  <cp:lastModifiedBy>Sarah Anaya Torruco</cp:lastModifiedBy>
  <cp:lastPrinted>2019-10-21T20:50:43Z</cp:lastPrinted>
  <dcterms:created xsi:type="dcterms:W3CDTF">2019-02-28T18:11:21Z</dcterms:created>
  <dcterms:modified xsi:type="dcterms:W3CDTF">2020-02-13T17:40:58Z</dcterms:modified>
</cp:coreProperties>
</file>